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52\Administracija\Ēku renovācija\Aptaujas anketas mājas\Parka 13\Iepirkums\"/>
    </mc:Choice>
  </mc:AlternateContent>
  <xr:revisionPtr revIDLastSave="0" documentId="13_ncr:1_{D7711248-688E-4441-AD6C-F2CE3615E86B}" xr6:coauthVersionLast="47" xr6:coauthVersionMax="47" xr10:uidLastSave="{00000000-0000-0000-0000-000000000000}"/>
  <bookViews>
    <workbookView xWindow="-120" yWindow="-120" windowWidth="29040" windowHeight="15990" tabRatio="846" activeTab="2" xr2:uid="{00000000-000D-0000-FFFF-FFFF00000000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  <sheet name="10a" sheetId="12" r:id="rId12"/>
    <sheet name="11a" sheetId="13" r:id="rId13"/>
    <sheet name="12a" sheetId="14" r:id="rId14"/>
    <sheet name="13a" sheetId="15" r:id="rId15"/>
    <sheet name="14a" sheetId="16" r:id="rId16"/>
  </sheets>
  <calcPr calcId="181029"/>
</workbook>
</file>

<file path=xl/calcChain.xml><?xml version="1.0" encoding="utf-8"?>
<calcChain xmlns="http://schemas.openxmlformats.org/spreadsheetml/2006/main">
  <c r="A17" i="12" l="1"/>
  <c r="A18" i="12" s="1"/>
  <c r="A19" i="12" s="1"/>
  <c r="A20" i="12" s="1"/>
  <c r="A21" i="12" s="1"/>
  <c r="A22" i="12" s="1"/>
  <c r="A23" i="12" s="1"/>
  <c r="A24" i="12" s="1"/>
  <c r="A25" i="12" s="1"/>
  <c r="A27" i="12" s="1"/>
  <c r="A28" i="12" s="1"/>
  <c r="A29" i="12" s="1"/>
  <c r="A30" i="12" s="1"/>
  <c r="A31" i="12" s="1"/>
  <c r="A32" i="12" s="1"/>
  <c r="A33" i="12" s="1"/>
  <c r="A34" i="12" s="1"/>
  <c r="A100" i="5"/>
  <c r="A36" i="12" l="1"/>
  <c r="A38" i="12" s="1"/>
  <c r="A40" i="12" s="1"/>
  <c r="A41" i="12" s="1"/>
  <c r="A42" i="12" s="1"/>
  <c r="A43" i="12" s="1"/>
  <c r="A44" i="12" s="1"/>
  <c r="A45" i="12" s="1"/>
  <c r="A46" i="12" s="1"/>
  <c r="A47" i="12" s="1"/>
  <c r="A48" i="12" s="1"/>
  <c r="A50" i="12" s="1"/>
  <c r="A53" i="12" s="1"/>
  <c r="A54" i="12" s="1"/>
  <c r="A55" i="12" s="1"/>
  <c r="A39" i="11" l="1"/>
  <c r="A15" i="9"/>
  <c r="A16" i="9" s="1"/>
  <c r="A17" i="9" s="1"/>
  <c r="A18" i="9" s="1"/>
  <c r="A19" i="9" s="1"/>
  <c r="A20" i="9" s="1"/>
  <c r="A24" i="9" s="1"/>
  <c r="A27" i="9" s="1"/>
  <c r="A31" i="9" s="1"/>
  <c r="A34" i="9" s="1"/>
  <c r="A38" i="9" s="1"/>
  <c r="A46" i="9" s="1"/>
  <c r="A50" i="9" s="1"/>
  <c r="A54" i="9" s="1"/>
  <c r="A55" i="9" s="1"/>
  <c r="A57" i="9" s="1"/>
  <c r="A60" i="9" s="1"/>
  <c r="A64" i="9" s="1"/>
  <c r="A67" i="9" s="1"/>
  <c r="A70" i="9" s="1"/>
  <c r="A71" i="9" s="1"/>
  <c r="A76" i="9" s="1"/>
  <c r="A80" i="9" s="1"/>
  <c r="O81" i="9"/>
  <c r="N81" i="9"/>
  <c r="L81" i="9"/>
  <c r="H81" i="9"/>
  <c r="M81" i="9" s="1"/>
  <c r="A9" i="8"/>
  <c r="A15" i="8"/>
  <c r="A16" i="8" s="1"/>
  <c r="A17" i="8" s="1"/>
  <c r="A18" i="8" s="1"/>
  <c r="A19" i="8" s="1"/>
  <c r="A21" i="8" s="1"/>
  <c r="A23" i="8" s="1"/>
  <c r="A26" i="8" s="1"/>
  <c r="A28" i="8" s="1"/>
  <c r="A33" i="8" s="1"/>
  <c r="A41" i="8" s="1"/>
  <c r="A51" i="8" s="1"/>
  <c r="A52" i="8" s="1"/>
  <c r="A53" i="8" s="1"/>
  <c r="A59" i="8" s="1"/>
  <c r="A60" i="8" s="1"/>
  <c r="A61" i="8" s="1"/>
  <c r="A62" i="8" s="1"/>
  <c r="A66" i="8" s="1"/>
  <c r="A69" i="8" s="1"/>
  <c r="A70" i="8" s="1"/>
  <c r="A74" i="8" s="1"/>
  <c r="A81" i="8" s="1"/>
  <c r="A85" i="8" s="1"/>
  <c r="A134" i="8"/>
  <c r="C137" i="8"/>
  <c r="C142" i="8"/>
  <c r="C145" i="8"/>
  <c r="H14" i="8"/>
  <c r="M14" i="8" s="1"/>
  <c r="L14" i="8"/>
  <c r="N14" i="8"/>
  <c r="O14" i="8"/>
  <c r="H14" i="7"/>
  <c r="E75" i="6"/>
  <c r="E70" i="6"/>
  <c r="E76" i="6" s="1"/>
  <c r="E68" i="6"/>
  <c r="E67" i="6"/>
  <c r="E66" i="6"/>
  <c r="E63" i="6"/>
  <c r="E62" i="6"/>
  <c r="E60" i="6"/>
  <c r="E59" i="6"/>
  <c r="E51" i="6"/>
  <c r="E50" i="6"/>
  <c r="E48" i="6"/>
  <c r="E47" i="6"/>
  <c r="E45" i="6"/>
  <c r="E44" i="6"/>
  <c r="E38" i="6"/>
  <c r="E37" i="6"/>
  <c r="E36" i="6"/>
  <c r="E30" i="6"/>
  <c r="E34" i="6" s="1"/>
  <c r="E25" i="6"/>
  <c r="E27" i="6" s="1"/>
  <c r="E24" i="6"/>
  <c r="E23" i="6"/>
  <c r="E22" i="6"/>
  <c r="E16" i="6"/>
  <c r="E19" i="6" s="1"/>
  <c r="A16" i="6"/>
  <c r="A21" i="6" s="1"/>
  <c r="A25" i="6" s="1"/>
  <c r="A29" i="6" s="1"/>
  <c r="A30" i="6" s="1"/>
  <c r="A35" i="6" s="1"/>
  <c r="A40" i="6" s="1"/>
  <c r="A43" i="6" s="1"/>
  <c r="A46" i="6" s="1"/>
  <c r="A49" i="6" s="1"/>
  <c r="A52" i="6" s="1"/>
  <c r="A55" i="6" s="1"/>
  <c r="A58" i="6" s="1"/>
  <c r="A61" i="6" s="1"/>
  <c r="A65" i="6" s="1"/>
  <c r="A70" i="6" s="1"/>
  <c r="A76" i="6" s="1"/>
  <c r="A78" i="6" s="1"/>
  <c r="A80" i="6" s="1"/>
  <c r="A83" i="6" s="1"/>
  <c r="A87" i="6" s="1"/>
  <c r="E111" i="5"/>
  <c r="E110" i="5"/>
  <c r="E108" i="5"/>
  <c r="E107" i="5"/>
  <c r="E105" i="5"/>
  <c r="E104" i="5"/>
  <c r="E102" i="5"/>
  <c r="E101" i="5"/>
  <c r="E93" i="5"/>
  <c r="E92" i="5"/>
  <c r="E91" i="5"/>
  <c r="E90" i="5"/>
  <c r="E86" i="5"/>
  <c r="E85" i="5"/>
  <c r="E87" i="5" s="1"/>
  <c r="E84" i="5"/>
  <c r="E83" i="5"/>
  <c r="E82" i="5"/>
  <c r="E74" i="5"/>
  <c r="E76" i="5" s="1"/>
  <c r="E73" i="5"/>
  <c r="E72" i="5"/>
  <c r="E71" i="5"/>
  <c r="E70" i="5"/>
  <c r="E50" i="5"/>
  <c r="E52" i="5" s="1"/>
  <c r="E49" i="5"/>
  <c r="E48" i="5"/>
  <c r="E47" i="5"/>
  <c r="E46" i="5"/>
  <c r="E31" i="5"/>
  <c r="E30" i="5"/>
  <c r="A18" i="5"/>
  <c r="A21" i="5" s="1"/>
  <c r="A22" i="5" s="1"/>
  <c r="A23" i="5" s="1"/>
  <c r="A24" i="5" s="1"/>
  <c r="A26" i="5" s="1"/>
  <c r="A29" i="5" s="1"/>
  <c r="A33" i="5" s="1"/>
  <c r="A38" i="5" s="1"/>
  <c r="A41" i="5" s="1"/>
  <c r="A45" i="5" s="1"/>
  <c r="A50" i="5" s="1"/>
  <c r="A53" i="5" s="1"/>
  <c r="A57" i="5" s="1"/>
  <c r="A62" i="5" s="1"/>
  <c r="A65" i="5" s="1"/>
  <c r="A69" i="5" s="1"/>
  <c r="A74" i="5" s="1"/>
  <c r="A77" i="5" s="1"/>
  <c r="A81" i="5" s="1"/>
  <c r="A85" i="5" s="1"/>
  <c r="A89" i="5" s="1"/>
  <c r="A103" i="5" s="1"/>
  <c r="A106" i="5" s="1"/>
  <c r="A109" i="5" s="1"/>
  <c r="A112" i="5" s="1"/>
  <c r="A113" i="5" s="1"/>
  <c r="E89" i="4"/>
  <c r="E86" i="4"/>
  <c r="E83" i="4"/>
  <c r="E78" i="4"/>
  <c r="E79" i="4" s="1"/>
  <c r="E74" i="4"/>
  <c r="E76" i="4" s="1"/>
  <c r="E64" i="4"/>
  <c r="E67" i="4" s="1"/>
  <c r="E59" i="4"/>
  <c r="E60" i="4" s="1"/>
  <c r="E56" i="4"/>
  <c r="E50" i="4"/>
  <c r="E52" i="4" s="1"/>
  <c r="E49" i="4"/>
  <c r="E51" i="4" s="1"/>
  <c r="E48" i="4"/>
  <c r="E41" i="4"/>
  <c r="E43" i="4" s="1"/>
  <c r="E39" i="4"/>
  <c r="E38" i="4"/>
  <c r="E36" i="4"/>
  <c r="E35" i="4"/>
  <c r="E33" i="4"/>
  <c r="E31" i="4"/>
  <c r="E28" i="4"/>
  <c r="E29" i="4" s="1"/>
  <c r="E27" i="4"/>
  <c r="E23" i="4"/>
  <c r="E21" i="4"/>
  <c r="E19" i="4"/>
  <c r="A16" i="4"/>
  <c r="A17" i="4" s="1"/>
  <c r="A18" i="4" s="1"/>
  <c r="A22" i="4" s="1"/>
  <c r="A24" i="4" s="1"/>
  <c r="A26" i="4" s="1"/>
  <c r="A28" i="4" s="1"/>
  <c r="A30" i="4" s="1"/>
  <c r="A32" i="4" s="1"/>
  <c r="A34" i="4" s="1"/>
  <c r="A38" i="4" s="1"/>
  <c r="A39" i="4" s="1"/>
  <c r="A41" i="4" s="1"/>
  <c r="A43" i="4" s="1"/>
  <c r="A47" i="4" s="1"/>
  <c r="A50" i="4" s="1"/>
  <c r="A52" i="4" s="1"/>
  <c r="A55" i="4" s="1"/>
  <c r="A58" i="4" s="1"/>
  <c r="A59" i="4" s="1"/>
  <c r="A61" i="4" s="1"/>
  <c r="A64" i="4" s="1"/>
  <c r="A68" i="4" s="1"/>
  <c r="A71" i="4" s="1"/>
  <c r="A74" i="4" s="1"/>
  <c r="A76" i="4" s="1"/>
  <c r="A78" i="4" s="1"/>
  <c r="A82" i="4" s="1"/>
  <c r="A85" i="4" s="1"/>
  <c r="A87" i="4" s="1"/>
  <c r="A88" i="4" s="1"/>
  <c r="E77" i="5" l="1"/>
  <c r="E79" i="5" s="1"/>
  <c r="A89" i="8"/>
  <c r="A92" i="8" s="1"/>
  <c r="A103" i="8" s="1"/>
  <c r="A104" i="8" s="1"/>
  <c r="A105" i="8" s="1"/>
  <c r="A106" i="8" s="1"/>
  <c r="A110" i="8" s="1"/>
  <c r="A113" i="8" s="1"/>
  <c r="A117" i="8" s="1"/>
  <c r="A118" i="8" s="1"/>
  <c r="A122" i="8" s="1"/>
  <c r="A133" i="8" s="1"/>
  <c r="E81" i="4"/>
  <c r="P14" i="8"/>
  <c r="K81" i="9"/>
  <c r="P81" i="9"/>
  <c r="K14" i="8"/>
  <c r="E71" i="6"/>
  <c r="E31" i="6"/>
  <c r="E78" i="6"/>
  <c r="E79" i="6" s="1"/>
  <c r="E77" i="6"/>
  <c r="E20" i="6"/>
  <c r="E74" i="6"/>
  <c r="E17" i="6"/>
  <c r="E26" i="6"/>
  <c r="E32" i="6"/>
  <c r="E18" i="6"/>
  <c r="E33" i="6"/>
  <c r="E72" i="6"/>
  <c r="E73" i="6"/>
  <c r="E53" i="5"/>
  <c r="E55" i="5" s="1"/>
  <c r="E51" i="5"/>
  <c r="E75" i="5"/>
  <c r="E78" i="5"/>
  <c r="E40" i="4"/>
  <c r="E68" i="4"/>
  <c r="E75" i="4"/>
  <c r="E77" i="4"/>
  <c r="E65" i="4"/>
  <c r="E42" i="4"/>
  <c r="E66" i="4"/>
  <c r="E54" i="4"/>
  <c r="E53" i="4"/>
  <c r="E70" i="4"/>
  <c r="E45" i="4"/>
  <c r="E44" i="4"/>
  <c r="E61" i="4"/>
  <c r="E69" i="4" l="1"/>
  <c r="E54" i="5"/>
  <c r="E71" i="4"/>
  <c r="E72" i="4" s="1"/>
  <c r="E62" i="4"/>
  <c r="E63" i="4"/>
  <c r="A27" i="16"/>
  <c r="A34" i="14"/>
  <c r="A126" i="15"/>
  <c r="A55" i="13"/>
  <c r="A9" i="13"/>
  <c r="A56" i="12"/>
  <c r="A9" i="12"/>
  <c r="A40" i="11"/>
  <c r="A9" i="11"/>
  <c r="A40" i="10"/>
  <c r="A9" i="10"/>
  <c r="A82" i="9"/>
  <c r="A9" i="9"/>
  <c r="A17" i="7"/>
  <c r="A9" i="7"/>
  <c r="A90" i="4"/>
  <c r="A114" i="5" s="1"/>
  <c r="A89" i="6" s="1"/>
  <c r="A9" i="5"/>
  <c r="A16" i="2"/>
  <c r="A17" i="2" s="1"/>
  <c r="A18" i="2" s="1"/>
  <c r="A19" i="2" s="1"/>
  <c r="A20" i="2" s="1"/>
  <c r="A21" i="2" l="1"/>
  <c r="A22" i="2" s="1"/>
  <c r="A23" i="2" s="1"/>
  <c r="A24" i="2" s="1"/>
  <c r="A25" i="2" s="1"/>
  <c r="A26" i="2" s="1"/>
  <c r="A27" i="2" s="1"/>
  <c r="A28" i="2" s="1"/>
  <c r="D1" i="8"/>
  <c r="C125" i="5"/>
  <c r="C122" i="5"/>
  <c r="C117" i="5"/>
  <c r="C100" i="6"/>
  <c r="C97" i="6"/>
  <c r="C92" i="6"/>
  <c r="C28" i="7"/>
  <c r="C25" i="7"/>
  <c r="C20" i="7"/>
  <c r="C93" i="9"/>
  <c r="C90" i="9"/>
  <c r="C85" i="9"/>
  <c r="C51" i="10"/>
  <c r="C48" i="10"/>
  <c r="C43" i="10"/>
  <c r="C51" i="11"/>
  <c r="C48" i="11"/>
  <c r="C43" i="11"/>
  <c r="C67" i="12"/>
  <c r="C64" i="12"/>
  <c r="C59" i="12"/>
  <c r="C66" i="13"/>
  <c r="C63" i="13"/>
  <c r="C58" i="13"/>
  <c r="C45" i="14"/>
  <c r="C42" i="14"/>
  <c r="C37" i="14"/>
  <c r="C137" i="15"/>
  <c r="C134" i="15"/>
  <c r="C129" i="15"/>
  <c r="C38" i="16"/>
  <c r="C35" i="16"/>
  <c r="C30" i="16"/>
  <c r="C101" i="4"/>
  <c r="C98" i="4"/>
  <c r="C93" i="4"/>
  <c r="C42" i="3"/>
  <c r="A41" i="2"/>
  <c r="A120" i="5" l="1"/>
  <c r="P10" i="5" s="1"/>
  <c r="A140" i="8"/>
  <c r="P10" i="8" s="1"/>
  <c r="N134" i="8"/>
  <c r="O134" i="8"/>
  <c r="L134" i="8"/>
  <c r="A37" i="3"/>
  <c r="P10" i="3" s="1"/>
  <c r="A33" i="16"/>
  <c r="P10" i="16" s="1"/>
  <c r="A40" i="14"/>
  <c r="P10" i="14" s="1"/>
  <c r="A62" i="12"/>
  <c r="P10" i="12" s="1"/>
  <c r="A46" i="10"/>
  <c r="P10" i="10" s="1"/>
  <c r="P10" i="6"/>
  <c r="A96" i="4"/>
  <c r="P10" i="4" s="1"/>
  <c r="A132" i="15"/>
  <c r="P10" i="15" s="1"/>
  <c r="A61" i="13"/>
  <c r="P10" i="13" s="1"/>
  <c r="A46" i="11"/>
  <c r="P10" i="11" s="1"/>
  <c r="A88" i="9"/>
  <c r="P10" i="9" s="1"/>
  <c r="A23" i="7"/>
  <c r="P10" i="7" s="1"/>
  <c r="C24" i="2"/>
  <c r="D9" i="2"/>
  <c r="D8" i="8" s="1"/>
  <c r="D8" i="2"/>
  <c r="D7" i="8" s="1"/>
  <c r="D7" i="2"/>
  <c r="D6" i="8" s="1"/>
  <c r="D6" i="2"/>
  <c r="D5" i="8" l="1"/>
  <c r="D5" i="9"/>
  <c r="P134" i="8"/>
  <c r="M134" i="8"/>
  <c r="D7" i="16"/>
  <c r="D7" i="15"/>
  <c r="D7" i="14"/>
  <c r="D7" i="13"/>
  <c r="D7" i="12"/>
  <c r="D7" i="11"/>
  <c r="D7" i="10"/>
  <c r="D7" i="9"/>
  <c r="D7" i="7"/>
  <c r="D7" i="6"/>
  <c r="D7" i="5"/>
  <c r="D7" i="4"/>
  <c r="D8" i="16"/>
  <c r="D8" i="15"/>
  <c r="D8" i="14"/>
  <c r="D8" i="13"/>
  <c r="D8" i="12"/>
  <c r="D8" i="11"/>
  <c r="D8" i="10"/>
  <c r="D8" i="9"/>
  <c r="D8" i="7"/>
  <c r="D8" i="6"/>
  <c r="D8" i="5"/>
  <c r="D8" i="4"/>
  <c r="D5" i="16"/>
  <c r="D5" i="15"/>
  <c r="D5" i="14"/>
  <c r="D5" i="13"/>
  <c r="D5" i="12"/>
  <c r="D5" i="11"/>
  <c r="D5" i="10"/>
  <c r="D5" i="7"/>
  <c r="D5" i="6"/>
  <c r="D5" i="5"/>
  <c r="D5" i="4"/>
  <c r="D6" i="15"/>
  <c r="D6" i="14"/>
  <c r="D6" i="13"/>
  <c r="D6" i="12"/>
  <c r="D6" i="11"/>
  <c r="D6" i="10"/>
  <c r="D6" i="9"/>
  <c r="D6" i="7"/>
  <c r="D6" i="6"/>
  <c r="D6" i="5"/>
  <c r="D6" i="4"/>
  <c r="D6" i="16"/>
  <c r="D6" i="3"/>
  <c r="D7" i="3"/>
  <c r="D5" i="3"/>
  <c r="D8" i="3"/>
  <c r="H14" i="6"/>
  <c r="H14" i="9"/>
  <c r="H14" i="10"/>
  <c r="H14" i="13"/>
  <c r="H14" i="15"/>
  <c r="H14" i="16"/>
  <c r="N14" i="4"/>
  <c r="C28" i="2"/>
  <c r="C27" i="2"/>
  <c r="C26" i="2"/>
  <c r="C25" i="2"/>
  <c r="C23" i="2"/>
  <c r="C22" i="2"/>
  <c r="C21" i="2"/>
  <c r="C20" i="2"/>
  <c r="C19" i="2"/>
  <c r="C18" i="2"/>
  <c r="C17" i="2"/>
  <c r="C16" i="2"/>
  <c r="C15" i="2"/>
  <c r="N14" i="5"/>
  <c r="L14" i="5"/>
  <c r="H14" i="5"/>
  <c r="M14" i="5" s="1"/>
  <c r="L14" i="4"/>
  <c r="H14" i="4"/>
  <c r="O14" i="4" s="1"/>
  <c r="N9" i="8" l="1"/>
  <c r="L14" i="15"/>
  <c r="L14" i="16"/>
  <c r="O14" i="16"/>
  <c r="N14" i="16"/>
  <c r="N14" i="12"/>
  <c r="L14" i="11"/>
  <c r="H14" i="11"/>
  <c r="K14" i="11" s="1"/>
  <c r="L14" i="12"/>
  <c r="H14" i="12"/>
  <c r="O14" i="12" s="1"/>
  <c r="M14" i="16"/>
  <c r="K14" i="9"/>
  <c r="K14" i="16"/>
  <c r="O14" i="9"/>
  <c r="O14" i="5"/>
  <c r="P14" i="5" s="1"/>
  <c r="K14" i="15"/>
  <c r="O14" i="13"/>
  <c r="L14" i="13"/>
  <c r="L14" i="7"/>
  <c r="N14" i="7"/>
  <c r="L14" i="10"/>
  <c r="O14" i="10"/>
  <c r="O14" i="6"/>
  <c r="N14" i="6"/>
  <c r="L14" i="6"/>
  <c r="N14" i="10"/>
  <c r="M14" i="10"/>
  <c r="O14" i="15"/>
  <c r="O14" i="11"/>
  <c r="M14" i="4"/>
  <c r="P14" i="4" s="1"/>
  <c r="N114" i="5"/>
  <c r="G17" i="2" s="1"/>
  <c r="N14" i="9"/>
  <c r="L14" i="9"/>
  <c r="N14" i="13"/>
  <c r="M14" i="9"/>
  <c r="K14" i="6"/>
  <c r="M14" i="6"/>
  <c r="L114" i="5"/>
  <c r="I17" i="2" s="1"/>
  <c r="M14" i="15"/>
  <c r="M14" i="11"/>
  <c r="O14" i="7"/>
  <c r="N14" i="15"/>
  <c r="N14" i="11"/>
  <c r="M14" i="13"/>
  <c r="K14" i="13"/>
  <c r="M14" i="12"/>
  <c r="K14" i="10"/>
  <c r="K14" i="7"/>
  <c r="M14" i="7"/>
  <c r="N90" i="4"/>
  <c r="G16" i="2" s="1"/>
  <c r="L90" i="4"/>
  <c r="I16" i="2" s="1"/>
  <c r="P14" i="16" l="1"/>
  <c r="L27" i="16"/>
  <c r="I28" i="2" s="1"/>
  <c r="L55" i="13"/>
  <c r="I25" i="2" s="1"/>
  <c r="P14" i="6"/>
  <c r="P14" i="10"/>
  <c r="N126" i="15"/>
  <c r="G27" i="2" s="1"/>
  <c r="N27" i="16"/>
  <c r="G28" i="2" s="1"/>
  <c r="L34" i="14"/>
  <c r="I26" i="2" s="1"/>
  <c r="M40" i="10"/>
  <c r="F22" i="2" s="1"/>
  <c r="L126" i="15"/>
  <c r="I27" i="2" s="1"/>
  <c r="N34" i="14"/>
  <c r="G26" i="2" s="1"/>
  <c r="N89" i="6"/>
  <c r="G18" i="2" s="1"/>
  <c r="N55" i="13"/>
  <c r="G25" i="2" s="1"/>
  <c r="L89" i="6"/>
  <c r="I18" i="2" s="1"/>
  <c r="N40" i="11"/>
  <c r="G23" i="2" s="1"/>
  <c r="N17" i="7"/>
  <c r="G19" i="2" s="1"/>
  <c r="L17" i="7"/>
  <c r="I19" i="2" s="1"/>
  <c r="G20" i="2"/>
  <c r="L82" i="9"/>
  <c r="I21" i="2" s="1"/>
  <c r="L40" i="10"/>
  <c r="I22" i="2" s="1"/>
  <c r="P14" i="9"/>
  <c r="N56" i="12"/>
  <c r="G24" i="2" s="1"/>
  <c r="L56" i="12"/>
  <c r="I24" i="2" s="1"/>
  <c r="N82" i="9"/>
  <c r="G21" i="2" s="1"/>
  <c r="K14" i="12"/>
  <c r="K14" i="5"/>
  <c r="N40" i="10"/>
  <c r="G22" i="2" s="1"/>
  <c r="I20" i="2"/>
  <c r="P14" i="15"/>
  <c r="L40" i="11"/>
  <c r="I23" i="2" s="1"/>
  <c r="P14" i="11"/>
  <c r="M17" i="7"/>
  <c r="F19" i="2" s="1"/>
  <c r="P14" i="7"/>
  <c r="M82" i="9"/>
  <c r="F21" i="2" s="1"/>
  <c r="P14" i="13"/>
  <c r="M89" i="6"/>
  <c r="F18" i="2" s="1"/>
  <c r="M114" i="5"/>
  <c r="F17" i="2" s="1"/>
  <c r="F20" i="2"/>
  <c r="P14" i="12"/>
  <c r="M90" i="4"/>
  <c r="F16" i="2" s="1"/>
  <c r="M27" i="16" l="1"/>
  <c r="F28" i="2" s="1"/>
  <c r="M56" i="12"/>
  <c r="F24" i="2" s="1"/>
  <c r="M40" i="11"/>
  <c r="F23" i="2" s="1"/>
  <c r="M126" i="15"/>
  <c r="F27" i="2" s="1"/>
  <c r="M34" i="14"/>
  <c r="F26" i="2" s="1"/>
  <c r="O27" i="16"/>
  <c r="H28" i="2" s="1"/>
  <c r="M55" i="13"/>
  <c r="F25" i="2" s="1"/>
  <c r="O17" i="7"/>
  <c r="H19" i="2" s="1"/>
  <c r="P90" i="4"/>
  <c r="E16" i="2" s="1"/>
  <c r="O90" i="4"/>
  <c r="H16" i="2" s="1"/>
  <c r="H20" i="2"/>
  <c r="O89" i="6"/>
  <c r="H18" i="2" s="1"/>
  <c r="O114" i="5"/>
  <c r="H17" i="2" s="1"/>
  <c r="P114" i="5"/>
  <c r="E17" i="2" s="1"/>
  <c r="P17" i="7"/>
  <c r="E19" i="2" s="1"/>
  <c r="P89" i="6"/>
  <c r="N9" i="6" s="1"/>
  <c r="P55" i="13" l="1"/>
  <c r="N9" i="13" s="1"/>
  <c r="O40" i="10"/>
  <c r="H22" i="2" s="1"/>
  <c r="P40" i="10"/>
  <c r="E22" i="2" s="1"/>
  <c r="B16" i="2"/>
  <c r="D1" i="4"/>
  <c r="B17" i="2"/>
  <c r="D1" i="5"/>
  <c r="B22" i="2"/>
  <c r="D1" i="10"/>
  <c r="B19" i="2"/>
  <c r="D1" i="7"/>
  <c r="N9" i="4"/>
  <c r="O82" i="9"/>
  <c r="H21" i="2" s="1"/>
  <c r="P27" i="16"/>
  <c r="E28" i="2" s="1"/>
  <c r="O34" i="14"/>
  <c r="H26" i="2" s="1"/>
  <c r="O40" i="11"/>
  <c r="H23" i="2" s="1"/>
  <c r="P82" i="9"/>
  <c r="N9" i="9" s="1"/>
  <c r="O126" i="15"/>
  <c r="H27" i="2" s="1"/>
  <c r="O56" i="12"/>
  <c r="H24" i="2" s="1"/>
  <c r="P126" i="15"/>
  <c r="P56" i="12"/>
  <c r="N9" i="12" s="1"/>
  <c r="P34" i="14"/>
  <c r="N9" i="14" s="1"/>
  <c r="O55" i="13"/>
  <c r="H25" i="2" s="1"/>
  <c r="E18" i="2"/>
  <c r="N9" i="5"/>
  <c r="P40" i="11"/>
  <c r="E23" i="2" s="1"/>
  <c r="N9" i="7"/>
  <c r="E20" i="2"/>
  <c r="N9" i="10" l="1"/>
  <c r="B18" i="2"/>
  <c r="D1" i="6"/>
  <c r="B28" i="2"/>
  <c r="D1" i="16"/>
  <c r="B20" i="2"/>
  <c r="B23" i="2"/>
  <c r="D1" i="11"/>
  <c r="N9" i="16"/>
  <c r="E21" i="2"/>
  <c r="E27" i="2"/>
  <c r="N9" i="15"/>
  <c r="E24" i="2"/>
  <c r="E26" i="2"/>
  <c r="N9" i="11"/>
  <c r="E25" i="2"/>
  <c r="B24" i="2" l="1"/>
  <c r="D1" i="12"/>
  <c r="B21" i="2"/>
  <c r="D1" i="9"/>
  <c r="B27" i="2"/>
  <c r="D1" i="15"/>
  <c r="B26" i="2"/>
  <c r="D1" i="14"/>
  <c r="B25" i="2"/>
  <c r="D1" i="13"/>
  <c r="L31" i="3" l="1"/>
  <c r="N31" i="3"/>
  <c r="G15" i="2" l="1"/>
  <c r="I15" i="2"/>
  <c r="M31" i="3"/>
  <c r="P31" i="3" l="1"/>
  <c r="O31" i="3"/>
  <c r="F15" i="2"/>
  <c r="H15" i="2" l="1"/>
  <c r="N9" i="3"/>
  <c r="E15" i="2"/>
  <c r="B15" i="2" l="1"/>
  <c r="D1" i="3"/>
  <c r="I29" i="2"/>
  <c r="H29" i="2"/>
  <c r="G29" i="2"/>
  <c r="F29" i="2"/>
  <c r="E29" i="2"/>
  <c r="E32" i="2" s="1"/>
  <c r="D11" i="2" l="1"/>
  <c r="E30" i="2"/>
  <c r="E31" i="2" s="1"/>
  <c r="E33" i="2" l="1"/>
  <c r="D10" i="2" l="1"/>
  <c r="C19" i="1"/>
  <c r="C20" i="1" l="1"/>
  <c r="C21" i="1"/>
  <c r="C23" i="1" s="1"/>
</calcChain>
</file>

<file path=xl/sharedStrings.xml><?xml version="1.0" encoding="utf-8"?>
<sst xmlns="http://schemas.openxmlformats.org/spreadsheetml/2006/main" count="2297" uniqueCount="614">
  <si>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</si>
  <si>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</si>
  <si>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</si>
  <si>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</si>
  <si>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</si>
  <si>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</si>
  <si>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</si>
  <si>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</si>
  <si>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</si>
  <si>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</si>
  <si>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</si>
  <si>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</si>
  <si>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</si>
  <si>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</si>
  <si>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</si>
  <si>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</si>
  <si>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</si>
  <si>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</si>
  <si>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</si>
  <si>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</si>
  <si>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</si>
  <si>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</si>
  <si>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</si>
  <si>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</si>
  <si>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</si>
  <si>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</si>
  <si>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</si>
  <si>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</si>
  <si>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</si>
  <si>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</si>
  <si>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</si>
  <si>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</si>
  <si>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</si>
  <si>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</si>
  <si>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</si>
  <si>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</si>
  <si>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</si>
  <si>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</si>
  <si>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</si>
  <si>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</si>
  <si>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</si>
  <si>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</si>
  <si>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</si>
  <si>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</si>
  <si>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</si>
  <si>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</si>
  <si>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</si>
  <si>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</si>
  <si>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</si>
  <si>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</si>
  <si>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</si>
  <si>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</si>
  <si>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</si>
  <si>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</si>
  <si>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</si>
  <si>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Vispārbūvniecības darbi</t>
  </si>
  <si>
    <t>Būvlaukuma iekārtošana un uzturēšana</t>
  </si>
  <si>
    <t>Tāme sastādīta  2020. gada tirgus cenās, pamatojoties uz DOP daļas rasējumiem</t>
  </si>
  <si>
    <t>Pagaidu žogu 2,0m augstumā ar vārtiem montāža, nosēgšana ar armēto plēvi uz būvniecības laiku</t>
  </si>
  <si>
    <t xml:space="preserve">m </t>
  </si>
  <si>
    <t>Pagaidu žogu ikmēneša īres maksa</t>
  </si>
  <si>
    <t>obj.</t>
  </si>
  <si>
    <t>Ieejas mezgla aizsargtuneļa izbūve</t>
  </si>
  <si>
    <t>gb</t>
  </si>
  <si>
    <t>Būvtāfeles izgatavošana un montāža</t>
  </si>
  <si>
    <t>kpl</t>
  </si>
  <si>
    <t>Brīdinājuma zīmes montāža</t>
  </si>
  <si>
    <t>Ugunsdzēsības stenda montāža</t>
  </si>
  <si>
    <t>Vagoniņu (1gb) strādniekiem piegāde, montāža, aizvešana, ikmēneša īres maksa</t>
  </si>
  <si>
    <t>Slēgta inventāra noliktavas konteinera (1gb) piegāde, montāža, aizvešana, ikmēneša īres maksa</t>
  </si>
  <si>
    <t>Būvmateriālu pagaidu novietnes ierīkošana</t>
  </si>
  <si>
    <t>Pagaidu tualetes piegāde, montāža, aizvešana,  īre maksa un ikmēneša apkalpošana (4 reizes mēnesī)</t>
  </si>
  <si>
    <t>Materiālu nokrautnes laukumi</t>
  </si>
  <si>
    <t>Pagaidu elektropieslēguma  ierīkošana būvniecības vajadzībām, maksa par elektroenerģiju uz visu būvdarbu laiku</t>
  </si>
  <si>
    <t>Pagaidu ūdensvada pieslēguma ierīkošana būvniecības vajadzībām, maksa par ūdeni uz visu būvdarbu laiku</t>
  </si>
  <si>
    <t>Būvgružu savākšana, izvešana un utilizācija</t>
  </si>
  <si>
    <t>Zālāja atjaunošana pēc būvdarbu pabeigšanas</t>
  </si>
  <si>
    <t>Zālāja sēklas</t>
  </si>
  <si>
    <t>kg</t>
  </si>
  <si>
    <t>Pievedamā melnzeme</t>
  </si>
  <si>
    <t>l.c.</t>
  </si>
  <si>
    <r>
      <t>m</t>
    </r>
    <r>
      <rPr>
        <vertAlign val="superscript"/>
        <sz val="8"/>
        <color indexed="8"/>
        <rFont val="Arial"/>
        <family val="2"/>
        <charset val="186"/>
      </rPr>
      <t>2</t>
    </r>
  </si>
  <si>
    <t>Cokola apdares darbi</t>
  </si>
  <si>
    <t xml:space="preserve">Sagatavošanas un demontāžas darbi </t>
  </si>
  <si>
    <t>m2</t>
  </si>
  <si>
    <t>m3</t>
  </si>
  <si>
    <t>Mūrjava Sakret ZM vai ekvivalents</t>
  </si>
  <si>
    <t>Sienu attīrīšana no netīrumiem, atslāņotā un nodrupušā apmetuma un no visām abrazīvā daļiņām</t>
  </si>
  <si>
    <t xml:space="preserve">Cokola C-1 siltināšana un apdares izveide b=100mm </t>
  </si>
  <si>
    <t>lit</t>
  </si>
  <si>
    <t xml:space="preserve"> gb</t>
  </si>
  <si>
    <t>m</t>
  </si>
  <si>
    <t xml:space="preserve">Tapa ar naglu </t>
  </si>
  <si>
    <t>Papildus lāsenis ar sietu metāla cokola profilam Albau ALB-ED vai ekvivalents</t>
  </si>
  <si>
    <t>Fasādes apdares darbi</t>
  </si>
  <si>
    <t>Tāme sastādīta  2020. gada tirgus cenās, pamatojoties uz AR daļas rasējumiem</t>
  </si>
  <si>
    <t>Inventārās sastatnes, tīklu montāža un demontāža fasādes apdares darbu veikšanai, transportēšana uz un no objekta, īres maksa</t>
  </si>
  <si>
    <t>Tikls</t>
  </si>
  <si>
    <t>Plēves stiprināšana logu nosegšanai</t>
  </si>
  <si>
    <t>Polietilēna plēve</t>
  </si>
  <si>
    <t>Stiprinājuma elementi</t>
  </si>
  <si>
    <t>FIBO keramzīta bloki, 3 Mpa 100x185x490mm vai ekvivalents</t>
  </si>
  <si>
    <t>m²</t>
  </si>
  <si>
    <t>Fasādes izolācijas stiprinājuma dībeļi</t>
  </si>
  <si>
    <t>Papildus elementi</t>
  </si>
  <si>
    <t>Jaunu karoga kāta turētāju montāža</t>
  </si>
  <si>
    <t>Logu aiļu apdares darbi</t>
  </si>
  <si>
    <t>Ārējās skārda palodzes - karsti cinkota tērauda loksne, b=0.5 mm, ar rūpnieciski krāsotu  PURAL pārklājumu 350mm platumā</t>
  </si>
  <si>
    <t>Ārējās skārda palodzes - karsti cinkota tērauda loksne, b=0.5 mm, ar rūpnieciski krāsotu  PURAL pārklājumu 250mm platumā</t>
  </si>
  <si>
    <t>Ārējās skārda palodzes - karsti cinkota tērauda loksne, b=0.5 mm, ar rūpnieciski krāsotu  PURAL pārklājumu 450mm platumā</t>
  </si>
  <si>
    <t>Fasādes logu ailu virsmu attīrīšana no netīrumiem, atslāņotā un nodrupušā apmetuma, bojātās vietas attīrīšana no visām abrazīvā daļiņām</t>
  </si>
  <si>
    <t>Loga ailu malas apdare ar mitrumiztuīga GKBI riģipša loksnēm 12.5mm stiprinot pie metāla karkasa, ieskaitot izolācijas kārtas no PAROC akmens vates 50mm izveidošanu</t>
  </si>
  <si>
    <t>Paroc akmens vate λ&lt;=0,036 W/(mK) Paroc eXtra vai ekvivalents δ=50 mm</t>
  </si>
  <si>
    <t>Skrūves, stiprinājumi un palīgmateriāli</t>
  </si>
  <si>
    <t>Loga ailu malas gruntēšana, špaktelēšana, slīpēšana, stūra profila montāža</t>
  </si>
  <si>
    <t>Sakret FIN vai ekvivalents</t>
  </si>
  <si>
    <t>Šuvju lente</t>
  </si>
  <si>
    <t>Smilšpapīrs</t>
  </si>
  <si>
    <t>Stūra profils</t>
  </si>
  <si>
    <t xml:space="preserve">Logu ailu malas gruntēšana </t>
  </si>
  <si>
    <t>Grunts krāsa</t>
  </si>
  <si>
    <t>Logu ailu malas krāsošana divās kārtās ar FLUGGER FLUTEX 10 matēto akrila krāsu</t>
  </si>
  <si>
    <t>FLUGGER FLUTEX 10 matēta akrila krāsa krāsa vai ekvivalents</t>
  </si>
  <si>
    <t>Stiprināšanas elementi</t>
  </si>
  <si>
    <r>
      <t>m</t>
    </r>
    <r>
      <rPr>
        <vertAlign val="superscript"/>
        <sz val="8"/>
        <rFont val="Arial"/>
        <family val="2"/>
      </rPr>
      <t>2</t>
    </r>
  </si>
  <si>
    <t>Palīgmateriāli</t>
  </si>
  <si>
    <t>PVC cokola profila EJOT Praktika 100 vai ekvivalents montāža</t>
  </si>
  <si>
    <t xml:space="preserve">PVC cokola profils EJOT Praktika 100 vai ekvivalents </t>
  </si>
  <si>
    <t>PVC deformācijas profila EJOT 120 plus vai ekvivalents montāža</t>
  </si>
  <si>
    <t xml:space="preserve">PVC deformācijas profils EJOT 120 plus vai ekvivalents </t>
  </si>
  <si>
    <r>
      <t>m</t>
    </r>
    <r>
      <rPr>
        <vertAlign val="superscript"/>
        <sz val="8"/>
        <rFont val="Arial"/>
        <family val="2"/>
        <charset val="186"/>
      </rPr>
      <t>3</t>
    </r>
    <r>
      <rPr>
        <sz val="10"/>
        <rFont val="Arial"/>
        <family val="2"/>
        <charset val="186"/>
      </rPr>
      <t/>
    </r>
  </si>
  <si>
    <r>
      <t>m</t>
    </r>
    <r>
      <rPr>
        <vertAlign val="superscript"/>
        <sz val="8"/>
        <rFont val="Arial"/>
        <family val="2"/>
        <charset val="186"/>
      </rPr>
      <t>2</t>
    </r>
  </si>
  <si>
    <t>Jumta siltināšanas, apdares darbi</t>
  </si>
  <si>
    <t>Jumta seguma izbūve P1</t>
  </si>
  <si>
    <t>Gāze</t>
  </si>
  <si>
    <t>Jumta parapeta koka karkasu izbūve, hidroizolēšana un apdare ar skārda nosegdetāļu</t>
  </si>
  <si>
    <t xml:space="preserve">Mitrumizturīgs saplāksnis SPANO b=12mm vai ekvivalents, stiprināt pie katras latas </t>
  </si>
  <si>
    <t>Palīgmateriāli, stiprinājumi, dībeļi</t>
  </si>
  <si>
    <t>Bēniņu pārseguma siltināšana</t>
  </si>
  <si>
    <t>Stiprinājumi un palīgmateriāli</t>
  </si>
  <si>
    <t>Ieejas mezgla jumta siltināšanas un apdares darbi</t>
  </si>
  <si>
    <t>Stiegras Ø6 Bst500B katrā otrajā mūra šuvē</t>
  </si>
  <si>
    <t xml:space="preserve"> Ejot EcoTek  Ø50 mm ar skrūvi FBS-R-6.3 vai ekvivalents</t>
  </si>
  <si>
    <t>Jumta zemspiediena deflektoru Vilpe Alipai d75mm uzstādīšana, montāžas vetas hermetizēšana</t>
  </si>
  <si>
    <t>Zemspiediena deflektors Vilpe Alipai d75mm vai ekvivalents</t>
  </si>
  <si>
    <t>Griestu attīrīšana no netīrumiem, atslāņotā un nodrupušā apmetuma un abrazīvā daļiņām</t>
  </si>
  <si>
    <t xml:space="preserve">Ieejas jumtiņa sānu malas apdare ar skārda nosegdetāļām/lāseni </t>
  </si>
  <si>
    <t>Notekrenes d125mm montāža komplektā ar pituvēm un stiprinājumiem</t>
  </si>
  <si>
    <t xml:space="preserve">RUUKKI Notekrene, apaļa ∅125/90 mm - cinkotas tērauda loksnes, b=0.5 mm </t>
  </si>
  <si>
    <t xml:space="preserve">Piltuve/Konektors Ø125/90mm </t>
  </si>
  <si>
    <t>Notekcauruļu d90mm montāža komplektā ar stiprinājumiem</t>
  </si>
  <si>
    <t>Stiprinājumi un alīgmateriāli</t>
  </si>
  <si>
    <r>
      <t>m</t>
    </r>
    <r>
      <rPr>
        <vertAlign val="superscript"/>
        <sz val="8"/>
        <rFont val="Arial"/>
        <family val="2"/>
        <charset val="186"/>
      </rPr>
      <t>2</t>
    </r>
    <r>
      <rPr>
        <sz val="10"/>
        <rFont val="Arial"/>
        <family val="2"/>
        <charset val="186"/>
      </rPr>
      <t/>
    </r>
  </si>
  <si>
    <r>
      <t>m</t>
    </r>
    <r>
      <rPr>
        <vertAlign val="superscript"/>
        <sz val="8"/>
        <rFont val="Arial"/>
        <family val="2"/>
        <charset val="186"/>
      </rPr>
      <t>3</t>
    </r>
  </si>
  <si>
    <t>Pagraba siltināšanas darbi</t>
  </si>
  <si>
    <t>Pagarba griestu attīrīšana no netīrumiem, atslāņotā un nodrupušā apmetuma un visām abrazīvā daļiņām</t>
  </si>
  <si>
    <t>Sagatavošanās un demontāžas darbi</t>
  </si>
  <si>
    <t xml:space="preserve">Citi elementi </t>
  </si>
  <si>
    <t>Kāpņu telpas kosmētiskā remonta darbi</t>
  </si>
  <si>
    <t>Sienas virsmu kosmētiskais remonts</t>
  </si>
  <si>
    <t>Sienu attīrīšana, nonoturīga krāsojuma noņemšana</t>
  </si>
  <si>
    <t>Sienu gruntēšana, špaktelēšana, slīpēšana</t>
  </si>
  <si>
    <t>WEBER (Vetonit) Viscum SAD-54 universāla grunts  vai ekvivalents</t>
  </si>
  <si>
    <t>Špaktelēšanas sastāvs Vetonit LR vai ekvivalents</t>
  </si>
  <si>
    <t xml:space="preserve">Sienu gruntēšana ar dzīļumgrunti </t>
  </si>
  <si>
    <t>Colorex Micro vai ekvivalents</t>
  </si>
  <si>
    <t>Griestu virsmu kosmētiskais remonts</t>
  </si>
  <si>
    <t>Griestu un kāpņu laidu apakšējo virsmu  attīrīšana, nonoturīga krāsojuma noņemšana</t>
  </si>
  <si>
    <t>Griestu esošā apmetuma gruntēšana, špaktelēšana, slīpēšana</t>
  </si>
  <si>
    <t xml:space="preserve">Griestu gruntēšana ar dzīļumgrunti </t>
  </si>
  <si>
    <t>Dažādi darbi kāpņu telpās</t>
  </si>
  <si>
    <t>Esošās metāla margas sagatavošana, tīrīšana, gruntēšana un krāsošana</t>
  </si>
  <si>
    <t>Alkīda matēta krāsa</t>
  </si>
  <si>
    <t>Elektrības skapju sagatavošana, tīrīšana, gruntēšana un krāsošana</t>
  </si>
  <si>
    <t>Jaunā cinkota preseta režģa (Kājslauķis); 34x11/25x2; 1000x500 mm montāža grīdā, ar bedres sagatavošanu</t>
  </si>
  <si>
    <t>Esošās pastkastītes saudzīga noņemšana un uzlikšana atpakaļ pēc sienas krāsošanas</t>
  </si>
  <si>
    <t>Tāme sastādīta  2020. gada tirgus cenās, pamatojoties uz EL daļas rasējumiem</t>
  </si>
  <si>
    <t>Apkure</t>
  </si>
  <si>
    <t>Tāme sastādīta  2020. gada tirgus cenās, pamatojoties uz AVK daļas rasējumiem</t>
  </si>
  <si>
    <t>Tāme sastādīta  2020. gada tirgus cenās, pamatojoties uz ŪK daļas rasējumiem</t>
  </si>
  <si>
    <t>Lietus ūdens kanalizācija</t>
  </si>
  <si>
    <t>vieta</t>
  </si>
  <si>
    <t>Esošās lietus ūdens novadjoslas ar grants pamatkārtu demontāža pamatu siltināšanas vietā</t>
  </si>
  <si>
    <t>Būvbedres rakšana pie esošās ēkas pamatiem mehanizēti un roku darbā, ievietojot grunts blakus tranšejai</t>
  </si>
  <si>
    <t>Esošo betona kāpņu un atbalsta sienu demontāža un utilizācija</t>
  </si>
  <si>
    <t>Pagraba loga aiļu daļēja daļēja vai pilnīga aizmūrēšana ar keramzītbetona blokiem, b=300 mm biezumā</t>
  </si>
  <si>
    <t>FIBO keramzīta bloki, 3 Mpa 300x185x490mm vai ekvivalents</t>
  </si>
  <si>
    <t>Pēc kāpņu ar atbalsta sienas demontāžas radušās bedres aizbēršana ar pievesto klāt vidēji rupja smilti un blietēšana mehanizēti un roku darbā pa 200mm kārtām</t>
  </si>
  <si>
    <t>Vidēji rupjš smilts ar piegādi</t>
  </si>
  <si>
    <t>Pamatu virsmas attīrīšana no netīrumiem, atslāņotā un nodrupušā apmetuma un no visām abrazīvā daļiņām</t>
  </si>
  <si>
    <t>Lietus ūdens novadjosla  (projekta lapa AR-15)</t>
  </si>
  <si>
    <t>Pamata bedres aizbēršana pie esošās ēkas pamatiem ar pievesto klāt smilti un blietēšana mehanizēti un roku darbā pa 200mm kārtām</t>
  </si>
  <si>
    <t>Vidēji rupjš smilts 0/2 ar piegādi</t>
  </si>
  <si>
    <t>Dolomīta šķembas pamatojuma izveidošana 100mm biezumā mehanizēti un roku darbā, ieskaitot blietēšanu pa kārtām</t>
  </si>
  <si>
    <t xml:space="preserve">Dolomīta šķembas 0/45mm ar piegādi </t>
  </si>
  <si>
    <t xml:space="preserve">Vidēji rūpjās smits pamatojuma izveidošana 95-120 mm biezumā  mehanizēti un roku darbā, ieskaitot blietēšanu </t>
  </si>
  <si>
    <t>Betona bruģakmens 60mm biezumā seguma izbūve (pelēkā krāsā)</t>
  </si>
  <si>
    <t>NORDBRIK Prizma 6 betona bruģis, Pelēks 200x100x60mm vai ekvivalents</t>
  </si>
  <si>
    <t>Apmales bruģa segumam izbūve no bortakmeņa piefiksējot ar cementa javu</t>
  </si>
  <si>
    <t>Bortakmens 1000x200x80mm</t>
  </si>
  <si>
    <t>Betons C8/10 ar piegādi</t>
  </si>
  <si>
    <t>Baumit Fungo Fluid līdzeklis pret sēnītēm, aļģēm vai ekvivalents</t>
  </si>
  <si>
    <t>WEBER .tec 915 bituma hidroizolācija - līmjava (mastika) vai ekvivalents</t>
  </si>
  <si>
    <t>Bezšķīdinātāja divkomponentu līme ar polistirola pildvielu Baumit BituFix 2K vai ekvivalents</t>
  </si>
  <si>
    <t>TENAPORS Supra EPS 120 (Tenax) Putuplasts plāksnēs ar pusspundi 100mm vai ekvivalents</t>
  </si>
  <si>
    <t>Fasādes siltumizolācijas stiprinājuma dībeļi (virszemes daļai)</t>
  </si>
  <si>
    <t>Līmjava Baumit StarContact vai ekvivalents</t>
  </si>
  <si>
    <t>Armējošais stiklašķiedras siets 160g/m2 Baumit StarTex 160 vai ekvivalents</t>
  </si>
  <si>
    <t>Armēšanas java Baumit ProContact vai ekvivalents</t>
  </si>
  <si>
    <t>Grunts Baumit UniPrimer vai ekvivalents</t>
  </si>
  <si>
    <t>Fasādes krāsa uz silikona sveķu bāzes Baumit SiliconColor vai ekvivalents</t>
  </si>
  <si>
    <t>Pagraba sienas hidroizolēšana ar Baumit FlexProtect virs armējošās javas kārtas (zemes pieslēgumas vieta) divās kārtās</t>
  </si>
  <si>
    <t>Baumit FlexProtect vai ekvivalents</t>
  </si>
  <si>
    <t>Pagraba ventilācijas aiļu šahtu S-7 atjaunošana</t>
  </si>
  <si>
    <t>Pagraba ventilācijas aiļu šahtu virsmas attīrīšana no netīrumiem, atslāņotā un nodrupušā apmetuma un no visām abrazīvā daļiņām</t>
  </si>
  <si>
    <t>Baumit BetoProtect vienkomponenta pretkorozijas java uz cementa bāzes vai ekvivalents</t>
  </si>
  <si>
    <t>Minerāla saķeres java Baumit BetoHaft vai ekvivalents</t>
  </si>
  <si>
    <t>Vienkomponenta, modificēta sausā renovēšanas java Baumit BetoFill vai ekvivalents</t>
  </si>
  <si>
    <t>Cementa špakteļmasa RenovierSpachtel G, pelēka vai ekvivalents</t>
  </si>
  <si>
    <t>Pagraba ventilācijas aiļu šahtu izbūve (AR-16)</t>
  </si>
  <si>
    <t>Dolomīta šķembas 16-40mmar piegādi</t>
  </si>
  <si>
    <t>Betona C6/8 pamatojuma izveidošana 50 mm biezumā</t>
  </si>
  <si>
    <t>Betons C6/8 ar piegādi</t>
  </si>
  <si>
    <t>Gaismas šahtas sienas veidņošana un atveidņošana</t>
  </si>
  <si>
    <t>Saplākšņa 21mm loksnes</t>
  </si>
  <si>
    <t>Stiprinājumi, bultas, palīgmateriāli</t>
  </si>
  <si>
    <t>Veidņu eļļa 1l / 20m2</t>
  </si>
  <si>
    <t>l</t>
  </si>
  <si>
    <t>Gaismas šahtas plātnes un sienas armēšana, saenkurojot ar esošo konstrukciju</t>
  </si>
  <si>
    <t>Stiegrojuma siets, ∅10AIII, s=150x150 mm</t>
  </si>
  <si>
    <t>Sienāmās stieples, distanceri, palīgmateriāli</t>
  </si>
  <si>
    <t>Lc</t>
  </si>
  <si>
    <t>Gaismas šahtas plātnes un sienas betonēšana</t>
  </si>
  <si>
    <t>Betons C20/25, XC2  ar piegādi</t>
  </si>
  <si>
    <t>Nokrišņu izvada piltuves 100x100mm ar sietu montāža betona plātnē</t>
  </si>
  <si>
    <t>Gaismas šahtas sienas  hidroizolācija ar DEN BIT-D vai ekvivalenta mastiku</t>
  </si>
  <si>
    <t>Bitumena hidroizolācijas masa DEN BIT-D vai ekvivalents</t>
  </si>
  <si>
    <r>
      <t>m</t>
    </r>
    <r>
      <rPr>
        <vertAlign val="superscript"/>
        <sz val="8"/>
        <color indexed="8"/>
        <rFont val="Arial"/>
        <family val="2"/>
        <charset val="186"/>
      </rPr>
      <t>2</t>
    </r>
    <r>
      <rPr>
        <sz val="10"/>
        <rFont val="Arial"/>
        <family val="2"/>
      </rPr>
      <t/>
    </r>
  </si>
  <si>
    <r>
      <t>m</t>
    </r>
    <r>
      <rPr>
        <vertAlign val="superscript"/>
        <sz val="8"/>
        <color indexed="8"/>
        <rFont val="Arial"/>
        <family val="2"/>
        <charset val="186"/>
      </rPr>
      <t>3</t>
    </r>
  </si>
  <si>
    <r>
      <t xml:space="preserve">Cokola virsmu </t>
    </r>
    <r>
      <rPr>
        <b/>
        <sz val="8"/>
        <rFont val="Arial"/>
        <family val="2"/>
        <charset val="186"/>
      </rPr>
      <t>C1</t>
    </r>
    <r>
      <rPr>
        <sz val="8"/>
        <rFont val="Arial"/>
        <family val="2"/>
        <charset val="186"/>
      </rPr>
      <t xml:space="preserve"> hidroizolācija ar  uz ūdens bāzes veidota bitumena hidroizolāciju</t>
    </r>
  </si>
  <si>
    <r>
      <t xml:space="preserve">Stiklašķiedras sieta 160g/m2 stiprināšana un izlīdzināšana ar līmjavu Baumit cokola virsmai </t>
    </r>
    <r>
      <rPr>
        <b/>
        <sz val="8"/>
        <rFont val="Arial"/>
        <family val="2"/>
        <charset val="186"/>
      </rPr>
      <t>C1</t>
    </r>
  </si>
  <si>
    <r>
      <t xml:space="preserve">Cokola sienas </t>
    </r>
    <r>
      <rPr>
        <b/>
        <sz val="8"/>
        <rFont val="Arial"/>
        <family val="2"/>
        <charset val="186"/>
      </rPr>
      <t>C1</t>
    </r>
    <r>
      <rPr>
        <sz val="8"/>
        <rFont val="Arial"/>
        <family val="2"/>
        <charset val="186"/>
      </rPr>
      <t xml:space="preserve">  pārrīvēšana ar Baumit armēšanas javu ProContact</t>
    </r>
  </si>
  <si>
    <r>
      <t xml:space="preserve">Cokola sienas </t>
    </r>
    <r>
      <rPr>
        <b/>
        <sz val="8"/>
        <rFont val="Arial"/>
        <family val="2"/>
        <charset val="186"/>
      </rPr>
      <t>C1</t>
    </r>
    <r>
      <rPr>
        <sz val="8"/>
        <rFont val="Arial"/>
        <family val="2"/>
        <charset val="186"/>
      </rPr>
      <t xml:space="preserve"> gruntēšana un krāsošana ar Baumit silikona sveķu tonēto krāsu SiliconColor divās kārtās</t>
    </r>
  </si>
  <si>
    <r>
      <t xml:space="preserve">Pagraba ventilācijas aiļu šahtu virsmas </t>
    </r>
    <r>
      <rPr>
        <b/>
        <sz val="8"/>
        <rFont val="Arial"/>
        <family val="2"/>
        <charset val="186"/>
      </rPr>
      <t>S7</t>
    </r>
    <r>
      <rPr>
        <sz val="8"/>
        <rFont val="Arial"/>
        <family val="2"/>
        <charset val="186"/>
      </rPr>
      <t xml:space="preserve"> gruntēšana un stiklašķiedras sieta 160g/m2 stiprināšana un izlīdzināšana ar līmjavu Baumit</t>
    </r>
  </si>
  <si>
    <r>
      <t xml:space="preserve">Pagraba ventilācijas aiļu šahtu virsmas </t>
    </r>
    <r>
      <rPr>
        <b/>
        <sz val="8"/>
        <rFont val="Arial"/>
        <family val="2"/>
        <charset val="186"/>
      </rPr>
      <t xml:space="preserve">S7 </t>
    </r>
    <r>
      <rPr>
        <sz val="8"/>
        <rFont val="Arial"/>
        <family val="2"/>
        <charset val="186"/>
      </rPr>
      <t>gruntēšana un špaktelēšana ar Baumit Renovierspachtel, slīpēšana</t>
    </r>
  </si>
  <si>
    <r>
      <t xml:space="preserve">Pagraba ventilācijas aiļu šahtu virsmas </t>
    </r>
    <r>
      <rPr>
        <b/>
        <sz val="8"/>
        <rFont val="Arial"/>
        <family val="2"/>
        <charset val="186"/>
      </rPr>
      <t xml:space="preserve">S7  </t>
    </r>
    <r>
      <rPr>
        <sz val="8"/>
        <rFont val="Arial"/>
        <family val="2"/>
        <charset val="186"/>
      </rPr>
      <t>krāsošana ar Baumit silikona sveķu tonēto krāsu SiliconColor divās kārtās</t>
    </r>
  </si>
  <si>
    <t>Cokola šuvju, virsmas remonts (izlīdzināšana, atslāņojošo virsmu nokalšana), virsmas sagatavošana (pieņemti 20% no cokola virsmas)</t>
  </si>
  <si>
    <t>Cokola attīrīšana no aļģēm, apstrādāšana ar pretsēnīšu līdzekli Baumit Fungo Fluid vai ekvivalents (pieņemts apjoms 50% no kopējas platības)</t>
  </si>
  <si>
    <t>Pagraba ventilācijas aiļu šahtu virsmas antikorozijas aizsargslāņa stiegrojumam izveidošana (pieņemts 50% no visas virsmas)</t>
  </si>
  <si>
    <t>Pagraba ventilācijas aiļu šahtu virsmas gruntēšana un izlīdzināšana (pieņemts 50% no visas virsmas)</t>
  </si>
  <si>
    <t xml:space="preserve">Sastatņu īre </t>
  </si>
  <si>
    <t>Karogkāta turētāja demontāža un utilizācija</t>
  </si>
  <si>
    <t xml:space="preserve">Ēkas Nr. zīmes demontāža ar saglabāsanu </t>
  </si>
  <si>
    <t>Atkritumu konteinera telpas ventilācijas aiļu aizmūrēšana ar keramzītbetona blokiem, b=100 mm biezumā</t>
  </si>
  <si>
    <t>Fasādes sienu siltināšana un apdare, S1,I</t>
  </si>
  <si>
    <t>Paroc akmens vate   λ≤0.038 W/(Kxm²) Linio15 δ=150 mm vai ekvivalents</t>
  </si>
  <si>
    <t>Masā tonēts silikona apmetums Baumit SilikonTop vai ekvivalents</t>
  </si>
  <si>
    <t>Fasādes sienu siltināšana un apdare, S9,I</t>
  </si>
  <si>
    <t>Paroc akmens vate   λ≤0.038 W/(Kxm²) Linio15 δ=50 mm vai ekvivalents</t>
  </si>
  <si>
    <t>Masā tonēts silikona apmetums Baumit SilikonTop (graudu lielums 2mm) vai ekvivalents</t>
  </si>
  <si>
    <t>Fasādes sienu siltināšana un apdare, S1,II un S1,III</t>
  </si>
  <si>
    <t>Fasādes sienu siltināšana un apdare, S9,III</t>
  </si>
  <si>
    <t>Fasādes sienu apdare, S8</t>
  </si>
  <si>
    <t>Fasādes sienu siltināšana un apdare, S6 (līmeņa izlīdzināšana logu starpaiļu daļā)</t>
  </si>
  <si>
    <t>Stūra pastiprināta profila ar sietu Albau ALB-EC-S-20 vai ekvivalents montāža</t>
  </si>
  <si>
    <t xml:space="preserve">Stūra pastiprinātais profils ar sietu Albau ALB-EC-S-20 vai ekvivalents vai ekvivalents </t>
  </si>
  <si>
    <t>Stūra profila ar sietu Albau ALB-100/150-25 vai ekvivalents montāža</t>
  </si>
  <si>
    <t>Stūra profils ar sietu Albau ALB-100/150-25 vai ekvivalents</t>
  </si>
  <si>
    <t>Esošo Ēkas Nr. zīmes montāža</t>
  </si>
  <si>
    <r>
      <t xml:space="preserve">Dubultkārtas stiklašķiedras sieta 160g/m2 stiprināšana un izlīdzināšana ar līmjavu Baumit fasādes sienām </t>
    </r>
    <r>
      <rPr>
        <b/>
        <sz val="8"/>
        <rFont val="Arial"/>
        <family val="2"/>
        <charset val="186"/>
      </rPr>
      <t>S1,I</t>
    </r>
  </si>
  <si>
    <r>
      <t xml:space="preserve">Fasādes sienas </t>
    </r>
    <r>
      <rPr>
        <b/>
        <sz val="8"/>
        <rFont val="Arial"/>
        <family val="2"/>
        <charset val="186"/>
      </rPr>
      <t>S1,I</t>
    </r>
    <r>
      <rPr>
        <sz val="8"/>
        <rFont val="Arial"/>
        <family val="2"/>
        <charset val="186"/>
      </rPr>
      <t xml:space="preserve"> gruntēšana un apmešana ar Baumit dekoratīvo gatavu tonētu silikona apmetumu SilikonTop </t>
    </r>
  </si>
  <si>
    <r>
      <t xml:space="preserve">Dubultkārtas stiklašķiedras sieta 160g/m2 stiprināšana un izlīdzināšana ar līmjavu Baumit fasādes sienām </t>
    </r>
    <r>
      <rPr>
        <b/>
        <sz val="8"/>
        <rFont val="Arial"/>
        <family val="2"/>
        <charset val="186"/>
      </rPr>
      <t>S9,I</t>
    </r>
  </si>
  <si>
    <r>
      <t xml:space="preserve">Fasādes sienas </t>
    </r>
    <r>
      <rPr>
        <b/>
        <sz val="8"/>
        <rFont val="Arial"/>
        <family val="2"/>
        <charset val="186"/>
      </rPr>
      <t>S9,I</t>
    </r>
    <r>
      <rPr>
        <sz val="8"/>
        <rFont val="Arial"/>
        <family val="2"/>
        <charset val="186"/>
      </rPr>
      <t xml:space="preserve"> gruntēšana un apmešana ar Baumit dekoratīvo gatavu tonētu silikona apmetumu SilikonTop </t>
    </r>
  </si>
  <si>
    <r>
      <t xml:space="preserve">Stiklašķiedras sieta 160g/m2 stiprināšana vienā kārtā un izlīdzināšana ar līmjavu Baumit fasādes sienām </t>
    </r>
    <r>
      <rPr>
        <b/>
        <sz val="8"/>
        <rFont val="Arial"/>
        <family val="2"/>
        <charset val="186"/>
      </rPr>
      <t>S1,II un S1,III</t>
    </r>
  </si>
  <si>
    <r>
      <t xml:space="preserve">Fasādes sienas </t>
    </r>
    <r>
      <rPr>
        <b/>
        <sz val="8"/>
        <rFont val="Arial"/>
        <family val="2"/>
        <charset val="186"/>
      </rPr>
      <t>S1,II un S1,III</t>
    </r>
    <r>
      <rPr>
        <sz val="8"/>
        <rFont val="Arial"/>
        <family val="2"/>
        <charset val="186"/>
      </rPr>
      <t xml:space="preserve"> gruntēšana un apmešana ar Baumit dekoratīvo gatavu tonētu silikona apmetumu SilikonTop </t>
    </r>
  </si>
  <si>
    <r>
      <t xml:space="preserve">Stiklašķiedras sieta 160g/m2 stiprināšana vienā kārtā un izlīdzināšana ar līmjavu Baumit fasādes sienām </t>
    </r>
    <r>
      <rPr>
        <b/>
        <sz val="8"/>
        <rFont val="Arial"/>
        <family val="2"/>
        <charset val="186"/>
      </rPr>
      <t>S9, III</t>
    </r>
  </si>
  <si>
    <r>
      <t xml:space="preserve">Fasādes sienas </t>
    </r>
    <r>
      <rPr>
        <b/>
        <sz val="8"/>
        <rFont val="Arial"/>
        <family val="2"/>
        <charset val="186"/>
      </rPr>
      <t>S9,III</t>
    </r>
    <r>
      <rPr>
        <sz val="8"/>
        <rFont val="Arial"/>
        <family val="2"/>
        <charset val="186"/>
      </rPr>
      <t xml:space="preserve"> gruntēšana un apmešana ar Baumit dekoratīvo gatavu tonētu silikona apmetumu SilikonTop </t>
    </r>
  </si>
  <si>
    <r>
      <t xml:space="preserve">Fasādes sienas </t>
    </r>
    <r>
      <rPr>
        <b/>
        <sz val="8"/>
        <rFont val="Arial"/>
        <family val="2"/>
        <charset val="186"/>
      </rPr>
      <t xml:space="preserve">S8 </t>
    </r>
    <r>
      <rPr>
        <sz val="8"/>
        <rFont val="Arial"/>
        <family val="2"/>
        <charset val="186"/>
      </rPr>
      <t>virsmu gruntēšana, armējošo stiklašķiedras sietu 160g/m2 stiprināšana vienā kārtā un izlīdzināšana ar līmjavu Baumit</t>
    </r>
  </si>
  <si>
    <r>
      <t xml:space="preserve">Fasādes sienas </t>
    </r>
    <r>
      <rPr>
        <b/>
        <sz val="8"/>
        <rFont val="Arial"/>
        <family val="2"/>
        <charset val="186"/>
      </rPr>
      <t>S8</t>
    </r>
    <r>
      <rPr>
        <sz val="8"/>
        <rFont val="Arial"/>
        <family val="2"/>
        <charset val="186"/>
      </rPr>
      <t xml:space="preserve"> gruntēšana un apmešana ar Baumit dekoratīvo gatavu tonētu silikona apmetumu SilikonTop (grubulis)</t>
    </r>
  </si>
  <si>
    <t>Paneļu sienu un šuvju remonts, virsmu izlīdzināšana (pieņemts apjoms 10% no kopējas platības)</t>
  </si>
  <si>
    <r>
      <t xml:space="preserve">Fasādes sienas </t>
    </r>
    <r>
      <rPr>
        <b/>
        <sz val="8"/>
        <rFont val="Arial"/>
        <family val="2"/>
        <charset val="186"/>
      </rPr>
      <t>S1,I</t>
    </r>
    <r>
      <rPr>
        <b/>
        <vertAlign val="subscript"/>
        <sz val="8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gruntēšana, siltināšana līmējot Paroc akmens vate λ≤0.038 W/(Kxm²) plāksnes 150mm biezumā ar līmjavu Baumit, stiprinot ar dībeļiem</t>
    </r>
  </si>
  <si>
    <r>
      <t xml:space="preserve">Fasādes sienas </t>
    </r>
    <r>
      <rPr>
        <b/>
        <sz val="8"/>
        <rFont val="Arial"/>
        <family val="2"/>
        <charset val="186"/>
      </rPr>
      <t>S9,I</t>
    </r>
    <r>
      <rPr>
        <b/>
        <vertAlign val="subscript"/>
        <sz val="8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gruntēšana, siltināšana līmējot Paroc akmens vate λ≤0.038 W/(Kxm²) plāksnes 50mm biezumā ar līmjavu Baumit, stiprinot ar dībeļiem</t>
    </r>
  </si>
  <si>
    <r>
      <t xml:space="preserve">Fasādes sienas </t>
    </r>
    <r>
      <rPr>
        <b/>
        <sz val="8"/>
        <rFont val="Arial"/>
        <family val="2"/>
        <charset val="186"/>
      </rPr>
      <t>S1,II un S1,III</t>
    </r>
    <r>
      <rPr>
        <b/>
        <vertAlign val="subscript"/>
        <sz val="8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gruntēšana, siltināšana līmējot Paroc akmens vate λ≤0.038 W/(Kxm²) plāksnes 150mm biezumā ar līmjavu Baumit, stiprinot ar dībeļiem</t>
    </r>
  </si>
  <si>
    <r>
      <t xml:space="preserve">Fasādes sienas </t>
    </r>
    <r>
      <rPr>
        <b/>
        <sz val="8"/>
        <rFont val="Arial"/>
        <family val="2"/>
        <charset val="186"/>
      </rPr>
      <t>S9,III</t>
    </r>
    <r>
      <rPr>
        <b/>
        <vertAlign val="subscript"/>
        <sz val="8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gruntēšana, siltināšana līmējot Paroc akmens vate λ≤0.038 W/(Kxm²) plāksnes 50mm biezumā ar līmjavu Baumit, stiprinot ar dībeļiem</t>
    </r>
  </si>
  <si>
    <r>
      <t xml:space="preserve">Fasādes sienas </t>
    </r>
    <r>
      <rPr>
        <b/>
        <sz val="8"/>
        <rFont val="Arial"/>
        <family val="2"/>
        <charset val="186"/>
      </rPr>
      <t>S6</t>
    </r>
    <r>
      <rPr>
        <b/>
        <vertAlign val="subscript"/>
        <sz val="8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gruntēšana, siltināšana līmējot Paroc akmens vate λ≤0.038 W/(Kxm²) plāksnes 50mm biezumā ar līmjavu Baumit, stiprinot ar dībeļiem</t>
    </r>
  </si>
  <si>
    <t>Kāpņu telpas un dzīvokļu fasādes logu un durvju (L-1; L-2; L-3; L-4; L-5; D-8) aiļu siltināšana un apdare, S2 b=30 mm</t>
  </si>
  <si>
    <t>Loga ailu augšējās un sānu plākņu S2 gruntēšana, siltināšana līmējot Paroc akmens vates Linio15 λ≤0.038 W/(Kxm²) plāksnes δ=30mm ar līmjavu Baumit un dībeļiem</t>
  </si>
  <si>
    <t>Paroc akmens vate   λ≤0.038 W/(Kxm²) Linio15 δ=30 mm vai ekvivalents</t>
  </si>
  <si>
    <t>Kāpņu telpas un dzīvokļu fasādes logu (L-1;L-2;L-3;L-4;L-5) aiļu apakšas siltināšana, S3 b=30 mm</t>
  </si>
  <si>
    <t>Papildus elementi un palodzes</t>
  </si>
  <si>
    <t>Ārējo skārda palodžu līdz 350mm platumā montāža logiem  (L-1, L-2, L-3, L-4; 180 logi)</t>
  </si>
  <si>
    <t xml:space="preserve">Palodzes stiprinājuma elementi </t>
  </si>
  <si>
    <t>Ārējo skārda palodžu līdz 450mm platumā montāža logiem (L-5; 54 logi)</t>
  </si>
  <si>
    <t>Ārējo skārda palodžu līdz 200mm platumā montāža logiem (L-7, L-8, L-9, 72 logi)</t>
  </si>
  <si>
    <t>Zemapmetuma PVC stūra leņķa ar lāseni profila Albau ALB-ED-C(01)-25 un/vai ALB-ED-C(02)-25 montāža stūriem virs logu ailēm (L-1, L-2, L-3, L-4, L-5, L-7, L-8, L-9, 306 logi; D-2, D-3, D-8, 6 durvis)</t>
  </si>
  <si>
    <t>Albau ALB-ED-C(01)-25 un/vai ALB-ED-C(02)-25 vai ekvivalents</t>
  </si>
  <si>
    <t xml:space="preserve">Universāls stūra profis ar sietu Albau ALB-EC-U-R250 vai ekvivalents </t>
  </si>
  <si>
    <t>Loga pielaiduma profila Albau ALB-EW-06-25 un/vai ALB-EW-09-24 vai ekvivalents montāža logiem un durvīm ( L-1, L-2, L-3, L-4, L-5, L-7, L-8, L-9; 306 logi, D-1, D-2, D-3, D-8, 8 durvis )</t>
  </si>
  <si>
    <t>Loga pielaiduma profils Albau ALB-EW-06-25 un/vai ALB-EW-09-24 vai ekvivalents</t>
  </si>
  <si>
    <t>Palodzes sāna pieslēguma profila Albau ALB-EW-CS(01)-20 vai ekvivalents montāža logiem (L-1, L-2, L-3, L-4, L-5, L-7, L-8, L-9; 306logi)</t>
  </si>
  <si>
    <t>Loga palodžu profila Albau ALB EW-US(01) vai ekvivalents montāža (L-1, L-2, L-3, L-4, L-5, L-7, L-8, L-9; 306 logi)</t>
  </si>
  <si>
    <t>Palodzes profils Albau ALB EW-US(01)-20 vai ekvivalents</t>
  </si>
  <si>
    <t>Dzīvokļu fasādes un kāpņu telpas logu aiļu iekšējā apdare ( L-1, L-2, L-3, L-4, L-5, 88 logi)</t>
  </si>
  <si>
    <t>Iekšējo PVC palodžu 200mm platumā montāža logiem  (L-1, L-2, L-3, L-4; 34 logi)</t>
  </si>
  <si>
    <t>Balta matēta PVC palodze greenteQ platums 200mm</t>
  </si>
  <si>
    <t>Lodžiju aizstiklojuma logu aiļu iekšējā apdare (L-7, L-8, L-9; 72 logi) Mezgls 10, AR-21</t>
  </si>
  <si>
    <t>Pašlīmējoša PVC loga aiļu apdares stūra līste</t>
  </si>
  <si>
    <r>
      <t xml:space="preserve">Fasādes logu ailu virsmu </t>
    </r>
    <r>
      <rPr>
        <b/>
        <sz val="8"/>
        <color indexed="8"/>
        <rFont val="Arial"/>
        <family val="2"/>
      </rPr>
      <t>S2</t>
    </r>
    <r>
      <rPr>
        <sz val="8"/>
        <color indexed="8"/>
        <rFont val="Arial"/>
        <family val="2"/>
      </rPr>
      <t xml:space="preserve"> attīrīšana no netīrumiem, atslāņotā un nodrupušā apmetuma, bojātās vietas attīrīšana no visām abrazīvā daļiņām</t>
    </r>
  </si>
  <si>
    <r>
      <t>m</t>
    </r>
    <r>
      <rPr>
        <vertAlign val="superscript"/>
        <sz val="8"/>
        <color indexed="8"/>
        <rFont val="Arial"/>
        <family val="2"/>
      </rPr>
      <t>2</t>
    </r>
  </si>
  <si>
    <r>
      <t xml:space="preserve">Logu aiļu augšējās un sānu plākņu </t>
    </r>
    <r>
      <rPr>
        <b/>
        <sz val="8"/>
        <rFont val="Arial"/>
        <family val="2"/>
      </rPr>
      <t>S2</t>
    </r>
    <r>
      <rPr>
        <sz val="8"/>
        <rFont val="Arial"/>
        <family val="2"/>
      </rPr>
      <t xml:space="preserve"> armējošo stiklašķiedras sietu 160g/m2 stiprināšana vienā kārtā un izlīdzināšana ar līmjavu Baumit</t>
    </r>
  </si>
  <si>
    <r>
      <t xml:space="preserve">Logu aiļu augšējās un sānu plākņu </t>
    </r>
    <r>
      <rPr>
        <b/>
        <sz val="8"/>
        <rFont val="Arial"/>
        <family val="2"/>
      </rPr>
      <t>S2</t>
    </r>
    <r>
      <rPr>
        <sz val="8"/>
        <rFont val="Arial"/>
        <family val="2"/>
      </rPr>
      <t xml:space="preserve"> gruntēšana un apmešana ar Baumit dekoratīvo gatavu tonētu silikona apmetumu SilikonTop </t>
    </r>
  </si>
  <si>
    <t>Lodžiju margas</t>
  </si>
  <si>
    <t xml:space="preserve"> Lodžiju aizstiklošana (Mezgls 10, AR-21)</t>
  </si>
  <si>
    <t>Lodžiju margu demontāža un utilizācija</t>
  </si>
  <si>
    <t>Demontēto margu tērauda enkurojumu vietas pie dz.bet. paneļu konstrukcijām  apstrādāt ar antikorozijas krāsojumu un izveidot betona aizsragslāni tērauda ieliekamajām detaļām</t>
  </si>
  <si>
    <t>Esošo galasienu parapeta skārda nosegdetaļu demontāža</t>
  </si>
  <si>
    <t>Esošo ventilācijas šahtas skārda jumtiņu demontāža</t>
  </si>
  <si>
    <t>Esošās jumta nožogojuma barjeras demontāža</t>
  </si>
  <si>
    <t>Jumta virsmu attīrīšana no netīrumiem un visām abrazīvām daļiņām (smiltis, sūnas)</t>
  </si>
  <si>
    <t xml:space="preserve">Savienojuma šuvju, plaisu hermetizēšana ar poliuretāna hermētiķi </t>
  </si>
  <si>
    <t>Mariflex PU 30 310ml vai ekvivalents</t>
  </si>
  <si>
    <t>Jumta virsmas gruntēšana un krāsošana ar gumijas krāsu Farbex divās kārtās</t>
  </si>
  <si>
    <t>Dziļumgrunts Farbex Super Base vai ekvivalents</t>
  </si>
  <si>
    <t>Gumijas, matēta, universāla krāsa Farbex vai ekvivalents</t>
  </si>
  <si>
    <t>Garensienu nosegskārda izbūve (AR-20)</t>
  </si>
  <si>
    <t>Apakškarkasa izbūve  virs garensienas un nosegšana ar lāseni</t>
  </si>
  <si>
    <t>Antiseptētas un apstrādātas ar antipirēnu koka dēlis 25x100mm</t>
  </si>
  <si>
    <t>Dībelis 10x50 mm ar skrūvi; s=300 mm CELO FX 10 vai ekvivalents</t>
  </si>
  <si>
    <t>Nosegskārds/lāsenis 350mm - karsti cinkotas tērauda loksne, b=0.6mm, ar rūpnieciski krāsotas  PURAL pārklājumu, RUUKKI vai ekvivalents</t>
  </si>
  <si>
    <t>Parapeta izbūve (mezgls 9 lapa AR-20)</t>
  </si>
  <si>
    <t>Icopal Ultra Base vai ekvivalents</t>
  </si>
  <si>
    <t>Antiseptētas un apstrādātas ar antipirēnu koka latas 50(h)x50mm, s=300mm</t>
  </si>
  <si>
    <t xml:space="preserve">Cinkotas saliektas stiprinājuma loksnes 150x150x100mm, b=1.5mm. Stiprināt pie saplākšņa, s=300 mm. </t>
  </si>
  <si>
    <t>Stiprināts tērauda leņķis 70x70x50x2,5 mm, s=300mm, izkārtot pamīšus</t>
  </si>
  <si>
    <t>Dībelis 10x50 ar skrūvi 8x50; s=300 mm, CELO FX 10 vai ekvivalents</t>
  </si>
  <si>
    <t>Nosegskārds/lāsenis 1200mm - karsti cinkotas tērauda loksne, b=0.6mm, ar rūpnieciski krāsotas  PURAL pārklājumu, RUUKKI vai ekvivalents</t>
  </si>
  <si>
    <t>Kāpņu telpas jumta siltināšana un seguma izbūve P5 (mezgls 5, AR-19)</t>
  </si>
  <si>
    <t>Jumta virsmu attīrīšana no netīrumiem un visām abrazīvām daļiņām (smiltis, sūnas). Virsmu labot. Ja nepieciešams, veikt esošā jumta slīpuma pārbaudi un korekcijas</t>
  </si>
  <si>
    <t>Esošo atkrituma vada ventilācijas izvadu demontāža</t>
  </si>
  <si>
    <t>Caurumu (2gb) jumta pārsegumā d300mm aizbetonēšana ar betonu C20/25, ieskaitot veidņošanu, stiegrojuma sieta 150x150mm montāžu (pēc atkritumu vadu ventilācijas demontāžas)</t>
  </si>
  <si>
    <t xml:space="preserve">Koka brusas </t>
  </si>
  <si>
    <t>Betons C20/25 ar piegādi</t>
  </si>
  <si>
    <t>Armatūras D 8 B500B</t>
  </si>
  <si>
    <t>Jumta virsmas apakškārtas seguma  no bitumena ruļļu materiāla Icopal Ultra Base vai ekvivalents izveidošana, mehāniski nostiprinot ar teleskopiskajiem dībeļiem pie pamatnes (t.sk. pielaidums uz sienām)</t>
  </si>
  <si>
    <t xml:space="preserve"> Icopal Ultra Base apakškārta</t>
  </si>
  <si>
    <t>Jumta virsmas  virskārtas seguma no bitumena ruļļu materiāla Icopal Ultra Top vai ekvivalents izveidošana (t.sk. pielaidums uz sienām)</t>
  </si>
  <si>
    <t>Icopal Ultra Top virskārta</t>
  </si>
  <si>
    <t xml:space="preserve">Pārejas bortiņu ierīkošana pie vertikālām virsmām ar akmens vati λ≤0.040 W/(Kxm²) PAROC ROS 30 vai ekvivalents </t>
  </si>
  <si>
    <t>Kāpņu telpas jumta aizmugurējās daļas siltināšana (mezgls 6, AR-19)</t>
  </si>
  <si>
    <t xml:space="preserve">Kāpņu telpas jumta aizmugurējās daļas apdare ar skārda nosegdetāļām/lāseni </t>
  </si>
  <si>
    <t>Antiseptētas un apstrādātas ar antipirēnu koka brusas 100(h)x75 mm, s=500 mm</t>
  </si>
  <si>
    <t>Antiseptētas un apstrādātas ar antipirēnu koka brusas 120(h)x50x800 mm, s=600 mm</t>
  </si>
  <si>
    <t>Antiseptētas un apstrādātas ar antipirēnu koka dēļi 30(h)x100 mm</t>
  </si>
  <si>
    <t>Cinkots metāla leņķis 70x70x55x2.5, s=600mm, izkārtot pamīšus</t>
  </si>
  <si>
    <t>Nosegskārds/lāsenis 250mm - karsti cinkotas tērauda loksne, b=0.6mm, ar rūpnieciski krāsotas  PURAL pārklājumu, RUUKKI vai ekvivalents</t>
  </si>
  <si>
    <t>Kāpņu telpas jumta parapeta izbūve (mezgls 5, lapa AR-19)</t>
  </si>
  <si>
    <t>Kāpņu telpas jumta parapeta mūrēšana ar keramzītbetona blokiem, b=300 mm biezumā</t>
  </si>
  <si>
    <t>Kāpņu telpas jumta parapeta koka karkasu izbūve, siltināšana un apdare ar skārda nosegdetāļu (mezgls 5)</t>
  </si>
  <si>
    <t>Antiseptētas un apstrādātas ar antipirēnu koka lata 50(h)x50mm s=300mm</t>
  </si>
  <si>
    <t>Cinkotas saliektas stiprinājuma loksnes 150x150x100mm, b=1.5mm, s=300mm</t>
  </si>
  <si>
    <t>Mitrumizturīgs saplāksnis SPANO b=12mm vai ekvivalents</t>
  </si>
  <si>
    <t>Neilona dībelis FISCHER SX 10X50 vai ekvivalents</t>
  </si>
  <si>
    <t>Distanceris Paroc XFP 001, l=50mm</t>
  </si>
  <si>
    <t>Nosegskārds/lāsenis 400mm - karsti cinkotas tērauda loksne, b=0.6mm, ar rūpnieciski krāsotas  PURAL pārklājumu, RUUKKI vai ekvivalents</t>
  </si>
  <si>
    <t>Ventilācijas šahtas jumta atjaunošana P4 (AR-18)</t>
  </si>
  <si>
    <t>Lāseņa montāža pa perimetru</t>
  </si>
  <si>
    <t>Nosegskārds/lāsenis  - karsti cinkotas tērauda loksne, b=0.6mm, ar rūpnieciski krāsotas  PURAL pārklājumu, RUUKKI vai ekvivalents</t>
  </si>
  <si>
    <t>Ventilācijas izvadu izbūve (AR-23)</t>
  </si>
  <si>
    <t>Caurumu izveide jumta panelī</t>
  </si>
  <si>
    <t>Ventilācijas skursteņa cauruļu montāža, pievienošana pie esošās ventilācijas skursteņiem</t>
  </si>
  <si>
    <t>Siltināts skārda gaisavads Ø200 mm</t>
  </si>
  <si>
    <t>Siltināts skārda gaisavads Ø120 mm</t>
  </si>
  <si>
    <t>Palīgmateriāli, veidgabali, fasondaļas</t>
  </si>
  <si>
    <t>Ventilācijas skursteņa karkasa izgatavošana no karsti cinkota detaļām 50x50mm, apšūšana ar cinkotā skārda b=0.9 mm loksnēm</t>
  </si>
  <si>
    <t>Cinkots tērauda leņķis 50x50x0.9 mm</t>
  </si>
  <si>
    <t>Cinkota skārda apvalks, (1170+410+1170+410)x1600 mm b=0.9 mm</t>
  </si>
  <si>
    <t>Cinkota sadalošā skārda siena 1600x410 mm, b=0.9 mm</t>
  </si>
  <si>
    <t>Cinkota augšas plātne, 1170x470x0.9 mm</t>
  </si>
  <si>
    <t>Cinkota apakšas plātne 1170x470x0.9 mm</t>
  </si>
  <si>
    <t>Cinkota skārda (b=0.9) jumts 1550x550x150 mm</t>
  </si>
  <si>
    <t>Cinkota skārda noseglāsenis (pieslēgumvietai pa perimetru)</t>
  </si>
  <si>
    <t>Pretinsektu siets</t>
  </si>
  <si>
    <t>Papildus elementu izbūve (mezgls 8,  AR-20)</t>
  </si>
  <si>
    <t>Cinkota tērauda jumta nožogojuma - drošības barjera hmin=600mm vai ekvivalents montāža</t>
  </si>
  <si>
    <t>Jumta betona virsmas antikorozijas aizsargslāņa stiegrojumam izveidošana (pieņemts 20% no visas virsmas)</t>
  </si>
  <si>
    <t>Jumta betona virsmas gruntēšana un izlīdzināšana (pieņemts 20% no visas virsmas)</t>
  </si>
  <si>
    <t>Ieejas mezglu jumtu atjaunošana un seguma izbūve (P4) (AR-18)</t>
  </si>
  <si>
    <t>Jumta slīpumu veidojošā slāņa no siltumizolācijas materiāla izveidošana</t>
  </si>
  <si>
    <t>Paroc akmens vate   λ≤0.038 W/(Kxm²) Linio15 δ=120 mm vai ekvivalents</t>
  </si>
  <si>
    <t>Alumīnija cokola profila Sakret ALB-EB vai ekvivalents montāža</t>
  </si>
  <si>
    <t>Alumīnija cokola profils Sakret ALB-EB vai ekvivalents</t>
  </si>
  <si>
    <t>Papildus lāseņa ar sietu metāla cokola profilam Albau ALB-ED vai ekvivalents montāža</t>
  </si>
  <si>
    <t>Ieejas mezglu jumtu malu izbūve (AR-18)</t>
  </si>
  <si>
    <t>Antiseptētas un apstrādātas ar antipirēnu koka brusas 100(h)x70 mm</t>
  </si>
  <si>
    <t xml:space="preserve">Cinkotas saliektas stiprinājuma loksnes 150x150x100mm, b=1.5mm. Stiprināt pie latas, s=600 mm. </t>
  </si>
  <si>
    <t>Cinkots leņķis 90x90x65x2,5 , s=600mm</t>
  </si>
  <si>
    <t>Neilona dībelis 10x50, CELO F 10 vai ekvivalents</t>
  </si>
  <si>
    <t>Sānu lāsenis 300mm, karsti cinkota tērauda loksnes, b=0.6 mm ar rūpnieciski krāsotu PURAL pārklājumu</t>
  </si>
  <si>
    <t>Sānu lāsenis 200mm, karsti cinkota tērauda loksnes, b=0.6 mm ar rūpnieciski krāsotu PURAL pārklājumu</t>
  </si>
  <si>
    <t>Ieejas mezglu jumtu  apakšas apdares izveide (S7)</t>
  </si>
  <si>
    <t>Konteineru telpas sienu siltināšana un apdare (S4)</t>
  </si>
  <si>
    <t>Papildus darbi</t>
  </si>
  <si>
    <t>Papildus darbi kopā:</t>
  </si>
  <si>
    <r>
      <t>Sienas pie jumta seguma</t>
    </r>
    <r>
      <rPr>
        <b/>
        <sz val="8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200mm augstumā gruntēšana un siltināšana ar akmens vati λ&lt;=0,038 W/(mK) Paroc Linio 15 120mm biezumā stiprinot ar līmjavu Baumīt</t>
    </r>
  </si>
  <si>
    <r>
      <t xml:space="preserve">Ieejas jumta griestu virsmas </t>
    </r>
    <r>
      <rPr>
        <b/>
        <sz val="8"/>
        <rFont val="Arial"/>
        <family val="2"/>
        <charset val="186"/>
      </rPr>
      <t>S7</t>
    </r>
    <r>
      <rPr>
        <sz val="8"/>
        <rFont val="Arial"/>
        <family val="2"/>
        <charset val="186"/>
      </rPr>
      <t xml:space="preserve"> gruntēšana un stiklašķiedras sieta 160g/m2 stiprināšana un izlīdzināšana ar līmjavu Baumit</t>
    </r>
  </si>
  <si>
    <r>
      <t>Ieejas jumta griestu virsmas</t>
    </r>
    <r>
      <rPr>
        <b/>
        <sz val="8"/>
        <rFont val="Arial"/>
        <family val="2"/>
        <charset val="186"/>
      </rPr>
      <t xml:space="preserve"> S7 </t>
    </r>
    <r>
      <rPr>
        <sz val="8"/>
        <rFont val="Arial"/>
        <family val="2"/>
        <charset val="186"/>
      </rPr>
      <t>gruntēšana un špaktelēšana ar Baumit Renovierspachtel, slīpēšana</t>
    </r>
  </si>
  <si>
    <r>
      <t>Ieejas jumta griestu virsmas</t>
    </r>
    <r>
      <rPr>
        <b/>
        <sz val="8"/>
        <rFont val="Arial"/>
        <family val="2"/>
        <charset val="186"/>
      </rPr>
      <t xml:space="preserve"> S7 </t>
    </r>
    <r>
      <rPr>
        <sz val="8"/>
        <rFont val="Arial"/>
        <family val="2"/>
        <charset val="186"/>
      </rPr>
      <t>krāsošana ar Baumit silikona sveķu tonēto krāsu SiliconColor divās kārtās</t>
    </r>
  </si>
  <si>
    <r>
      <t xml:space="preserve">Stiklašķiedras sieta 160g/m2 stiprināšana vienā kārtā un izlīdzināšana ar līmjavu Baumit konteineru telpas sienai </t>
    </r>
    <r>
      <rPr>
        <b/>
        <sz val="8"/>
        <rFont val="Arial"/>
        <family val="2"/>
        <charset val="186"/>
      </rPr>
      <t>S4</t>
    </r>
  </si>
  <si>
    <r>
      <t xml:space="preserve">Ieejas jumta griestu virsmas  </t>
    </r>
    <r>
      <rPr>
        <b/>
        <sz val="8"/>
        <rFont val="Arial"/>
        <family val="2"/>
        <charset val="186"/>
      </rPr>
      <t>S7</t>
    </r>
    <r>
      <rPr>
        <sz val="8"/>
        <rFont val="Arial"/>
        <family val="2"/>
        <charset val="186"/>
      </rPr>
      <t xml:space="preserve"> antikorozijas aizsargslāņa stiegrojumam izveidošana (pieņemts 15% no visas virsmas)</t>
    </r>
  </si>
  <si>
    <r>
      <t xml:space="preserve">Ieejas jumta griestu virsmas </t>
    </r>
    <r>
      <rPr>
        <b/>
        <sz val="8"/>
        <rFont val="Arial"/>
        <family val="2"/>
        <charset val="186"/>
      </rPr>
      <t>S7</t>
    </r>
    <r>
      <rPr>
        <sz val="8"/>
        <rFont val="Arial"/>
        <family val="2"/>
        <charset val="186"/>
      </rPr>
      <t xml:space="preserve"> gruntēšana un izlīdzināšana (pieņemts 15% no visas virsmas)</t>
    </r>
  </si>
  <si>
    <r>
      <t xml:space="preserve">Konteineru telpas sienu </t>
    </r>
    <r>
      <rPr>
        <b/>
        <sz val="8"/>
        <rFont val="Arial"/>
        <family val="2"/>
        <charset val="186"/>
      </rPr>
      <t>S4</t>
    </r>
    <r>
      <rPr>
        <sz val="8"/>
        <rFont val="Arial"/>
        <family val="2"/>
        <charset val="186"/>
      </rPr>
      <t xml:space="preserve"> attīrīšana no netīrumiem, atslāņotā un nodrupušā apmetuma un no visām abrazīvā daļiņām</t>
    </r>
  </si>
  <si>
    <r>
      <t xml:space="preserve">Konteineru telpas  sienu </t>
    </r>
    <r>
      <rPr>
        <b/>
        <sz val="8"/>
        <rFont val="Arial"/>
        <family val="2"/>
        <charset val="186"/>
      </rPr>
      <t>S4</t>
    </r>
    <r>
      <rPr>
        <sz val="8"/>
        <rFont val="Arial"/>
        <family val="2"/>
        <charset val="186"/>
      </rPr>
      <t xml:space="preserve"> gruntēšana, siltināšana līmējot Paroc akmens vate λ≤0.038 W/(Kxm²) plāksnes 50mm biezumā ar līmjavu Baumit, stiprinot ar dībeļiem</t>
    </r>
  </si>
  <si>
    <t>Esošo koka starpsienu konstrukciju demontāža</t>
  </si>
  <si>
    <t>Pagraba griestu P3 siltināšana, b=100 mm</t>
  </si>
  <si>
    <t xml:space="preserve">Putu polistirola plāksnes ēku siltumizolācijai,  δ=100 mm, (λ&lt;=0,039 W/(mK)) vai ekvivalents </t>
  </si>
  <si>
    <t>Kāpņu telpas/dzīvokļa sienas siltināšana pagrabā pirmā stāva līmenī, S4</t>
  </si>
  <si>
    <t>Pagraba griestu izdrupumu, šuvju remonts, gruntēšana un izlīdzināšana (pieņemts 5% no visas virsmas)</t>
  </si>
  <si>
    <t>Pagraba griestu P3 gruntēšana, siltināšana līmējot putu polisterolu λ&lt;=0,039 W/(mK) 100mm biezumā ar līmjavu Baumit</t>
  </si>
  <si>
    <t>Stiklašķiedras sieta 160g/m2 stiprināšana vienā kārtā un izlīdzināšana ar līmjavu Baumit pagraba griestiem P3</t>
  </si>
  <si>
    <t>Kāpņu telpas/dzīvokļa sienu S4 attīrīšana no netīrumiem, atslāņotā un nodrupušā apmetuma un no visām abrazīvā daļiņām</t>
  </si>
  <si>
    <t>Kāpņu telpas/dzīvokļa sienu S4 gruntēšana, siltināšana līmējot Paroc akmens vate λ≤0.038 W/(Kxm²) plāksnes 50mm biezumā ar līmjavu Baumit, stiprinot ar dībeļiem</t>
  </si>
  <si>
    <t>Stiklašķiedras sieta 160g/m2 stiprināšana vienā kārtā un izlīdzināšana ar līmjavu Baumit kāpņu telpas/dzīvokļa sienai S4</t>
  </si>
  <si>
    <t>Bēniņu grīdas  attīrīšana, tvaika izolācijas ieklāšana un siltināšana, P2</t>
  </si>
  <si>
    <t xml:space="preserve">Esošās bēniņu grīdas attīrīšana un remonts </t>
  </si>
  <si>
    <t>Tvaika izolācijas slāņa ierīkošana no plēves ELT-PEFOIL 200, šuvju salīmēšana</t>
  </si>
  <si>
    <t>Pret UV stabilizēta 200mkr. bieza polietilēna plēve ELT-PEFOIL 200 vai ekvivalents</t>
  </si>
  <si>
    <t>Līmlente AlfaFlex vai ekvivalents</t>
  </si>
  <si>
    <t>Siltumizolācijas kārtas 300mm biezumā ierīkošana no beramās akmens vates, īpatnējā siltumvadītspēja λ≤0,039 W/Mk, izveidojot slīpumu pie ārsienas perimetru ~ 1.0m platumā</t>
  </si>
  <si>
    <t>Ēkas bēniņu- kāpņu telpas starpsienas S5 siltinājums bēniņos ar fasādes akmens vati, b=150mm</t>
  </si>
  <si>
    <t>Koka laipas montāža uz koka gulšņiem</t>
  </si>
  <si>
    <t>Antiseptētas un apstrādātas ar antipirēnu koka brusas 150(h)x50mm</t>
  </si>
  <si>
    <t>Antiseptētas un apstrādātas ar antipirēnu koka brusas 200(h)x50mm</t>
  </si>
  <si>
    <t>Antiseptētas un apstrādātas ar antipirēnu koka dēļi 25(h)x150 mm</t>
  </si>
  <si>
    <t>Cinkots leņķa savienotājs 50x50x40mm</t>
  </si>
  <si>
    <t>Kāpņu telpas starpsienu S5 attīrīšana no netīrumiem, atslāņotā un nodrupušā apmetuma un no visām abrazīvā daļiņām</t>
  </si>
  <si>
    <t>Kāpņu telpas starpsienas S5 gruntēšana, siltināšana līmējot Paroc akmens vate λ≤0.038 W/(Kxm²) plāksnes 150mm biezumā ar līmjavu Baumit, stiprinot ar dībeļiem</t>
  </si>
  <si>
    <t>Stiklašķiedras sieta 160g/m2 stiprināšana vienā kārtā un izlīdzināšana ar līmjavu Baumit kāpņu telpas starpsienām S5</t>
  </si>
  <si>
    <t>Logi, durvis, restes</t>
  </si>
  <si>
    <t>Maināmo dzīvokļu un kāpņu telpas logu demontāža un utilizācija</t>
  </si>
  <si>
    <t>Lodžiju esošo aistiklojuma logu demontāža un utilizācija</t>
  </si>
  <si>
    <t>Esošo aizsargrestu demontāža un utilizācija</t>
  </si>
  <si>
    <t>Atkritumu konteinera telpas durvju D-3 demontāža un utilizācija</t>
  </si>
  <si>
    <t>Kāpņu telpu esošo durvju D-4  demontāža un utilizācija</t>
  </si>
  <si>
    <t>Bēniņu, lifta telpas, izejas uz jumtu esošo durvju D-6, D-7, D-8, D-9 demontāža un utilizācija</t>
  </si>
  <si>
    <t>Bēniņu esošo stikla bloku logu demontāža un utilizācija</t>
  </si>
  <si>
    <t>Esošo skārda palodžu demontāža</t>
  </si>
  <si>
    <t>Dzīvokļu, kāpņu telpas, lodžiju aizstiklojuma logi (projekta lapa AR-24)</t>
  </si>
  <si>
    <t>Logu  (L-1, L-2, L-3,  L-4, L-5, L-7, L-8, L-9;  160 logi) izolēšana ar tvaika zolācijas logu lenti ar akrila pašlīmējošu joslu Albau ALB-WTI vai ekvivalenta lenti no iekšpuses</t>
  </si>
  <si>
    <t>Tvaika izolācijas logu lente iekšējā ar pašlīmējošu butila joslu Albau ALB-WTI vai ekvivalents</t>
  </si>
  <si>
    <t>Logu (L-1, L-2, L-3,  L-4, L-5, L-7, L-8, L-9; 306 logi) izolēšana ar vēja izolācijas ārējās logu lenti ar abpusēju butila un akrila līmjoslus Albau ALB-WTO no ārpuses (visiem logiem pirms siltumizolācijas ierīkošanas)</t>
  </si>
  <si>
    <t>Vēja izolācijas ārējā logu lente ar abpusēju butila un akrila līmjoslu Albau ALB-WTO vai ekvivalents</t>
  </si>
  <si>
    <t>Ventilācijas iekārta ar pretvēja ielikni visiem dzīvokļu logiem (jaunajiem un saglabājamiem) un lodžiju aizstiklojuma logiem (GECCO 3 vai ekvivalents) montāža</t>
  </si>
  <si>
    <t>Durvis (AR-24)</t>
  </si>
  <si>
    <t xml:space="preserve">Durvju D-1, D-2, D-3, D-6, D-8 (10 durvis) izolēšana ar vēja izolācijas ārējās logu lenti ar abpusēju butila un akrila līmjoslus Albau ALB-WTO no ārpuses </t>
  </si>
  <si>
    <t>PVC profila dzīvokļa logu L-1, L-2  1450(h)x1450mm (U≤1.1 W/(m2xK) montāža. Rādītāji: krāsa - balta
vēja slodzes izturības klase - C3; 
gaisa caurlaidības klase - 4;
ūdens necaurlaidības klase - 9A</t>
  </si>
  <si>
    <t>Tas pats, L-3, L-4  1450(h)x2050mm</t>
  </si>
  <si>
    <t xml:space="preserve">Tas pats, kāpņu telpas logs L5  900(h)x900mm </t>
  </si>
  <si>
    <t>Palīgtelpas metāla durvju D3 2250(h)x1300mm montāža.Durvis aprīkot ar aizvērējmehānismu, atduri un slēdzeni. Durvju siltumcaurlaidības koeficients U /w ≤ 1.5 W(m²xK)</t>
  </si>
  <si>
    <t>Iekšējo ugunsdrošo (EI30) durvju bloku D4 2100(h)x1000mm ar ugunsizturīgu stiklu montāža. Durvis aprīkot ar pašaizvēršanās mehānismu un atdurēm.</t>
  </si>
  <si>
    <t xml:space="preserve">Palīgtelpas blīvēto, hermētisko, siltināto tērauda durvju bloku D5 2100(h)x1150mm montāža. Aprīkot ar aizvērējmehānismu, slēdzeni un atduri. </t>
  </si>
  <si>
    <t xml:space="preserve">Bēniņu blīvēto, hermētisko un siltināto metāla durvju bloku D6 1850(h)x800mm montāža, (U &lt;=1.5 W/(m2K)), aprīkot ar slēdzeni un atduri. </t>
  </si>
  <si>
    <t xml:space="preserve">Lifta telpas blīvēto, hermētisko un siltināto metāla durvju bloku D7 1850(h)x800mm montāža, (U &lt;=1.5 W/(m2K)), aprīkot ar slēdzeni un atduri. </t>
  </si>
  <si>
    <t xml:space="preserve">Jumta izejas blīvēto, hermētisko un siltināto metāla durvju bloku D8 1850(h)x800mm montāža, (U &lt;=1.5 W/(m2K)). Aprīkot ar aizvērējmehānismu, slēdzeni un atduri. </t>
  </si>
  <si>
    <t xml:space="preserve">Jumta izejas vējtvera koka durvju bloku D9 1850(h)x800 mm, aprīkotas ar slēdzeni un atduri </t>
  </si>
  <si>
    <t xml:space="preserve">Rūpnieciski krāsotas metāla ventilācijas restes R1 ar pretlietus žalūziju (600x300 mm). Vienas vēdināšanas atveres šķērsgriezuma laukums ir vismaz 0,17 m². Aprīkot ar pretinsektu sietu. </t>
  </si>
  <si>
    <t xml:space="preserve">Rūpnieciski krāsotas metāla ventilācijas restes R2 ar pretlietus žalūziju (500x150 mm). Vienas vēdināšanas atveres šķērsgriezuma laukums ir vismaz 0,06 m². Aprīkot ar pretinsektu sietu. </t>
  </si>
  <si>
    <t>Rūpnieciski krāsota karsti velmēta četrkanta (10x10xmm) profila metāla nosegrestes R3 1400x650mm montāža pagraba logu gaismas šahtai</t>
  </si>
  <si>
    <t>Sienu krāsošana divās kārtās ar tonētu nodilumizturīgu krāsu divās kārtās</t>
  </si>
  <si>
    <t xml:space="preserve">Matēta tonētu nodilumizturīgu krāsa sienām un griestiem </t>
  </si>
  <si>
    <t>Griestu krāsošana divās kārtās ar nodilumizturīgu krāsu divās kārtās</t>
  </si>
  <si>
    <t>Matēta nodilumizturīgu krāsa sienām un griestiem</t>
  </si>
  <si>
    <t>Grīdu virsmu remonts (pieņemts 10 % no kopējās plaknes)</t>
  </si>
  <si>
    <t>Atkritumu vada demontāža</t>
  </si>
  <si>
    <t>Esošās izejas uz jumta un bēniņiem metāla kāpņu sagatavošana krāsošanai, sagatavošana, tīrīšana, gruntēšana un krāsošana</t>
  </si>
  <si>
    <t>Esošo vājstrāvas kabeļu organizēšana, nostiprināšanas pie virsmas PVC penāļos</t>
  </si>
  <si>
    <t>Grīdas un pakāpienu betona virsmas attīrīšana, remonts vietām, aizsargslānis stiegrojumam un virsmas izlīdzināšana  (pieņemts apjoms 10% no kopējas platības)</t>
  </si>
  <si>
    <t>K2 lietusūdens kanalizācija</t>
  </si>
  <si>
    <t>Plastmasas caurule D110</t>
  </si>
  <si>
    <t>Jumta gūlija D110, ar lapu uztvērēju un nosēdumu tvertni</t>
  </si>
  <si>
    <t>Revīzija D110</t>
  </si>
  <si>
    <t>Savienojumu veidgabali</t>
  </si>
  <si>
    <t>Cauruļvadu stiprinājumi</t>
  </si>
  <si>
    <t>Pieslēgums esošiem kanalizācijas tīkliem bēniņos</t>
  </si>
  <si>
    <t>Pieslēgums esošiem kanalizācijas tīkliem pagrabā</t>
  </si>
  <si>
    <t>Caurumu aizdarināšana starpstāvu pārsegumos ar nedegošiem materiāliem</t>
  </si>
  <si>
    <t>Veco cauruļvadu demontāža un utilizācija</t>
  </si>
  <si>
    <t>Sistēmas montāža un nodošana</t>
  </si>
  <si>
    <t>Motāžas palīgmateriāli</t>
  </si>
  <si>
    <t>Sildķermeņi ar aprīkojumu</t>
  </si>
  <si>
    <t>Radiators ar sānu pieslēgumu 400x600 MC21 tips</t>
  </si>
  <si>
    <t>Radiators ar sānu pieslēgumu 400x700 MC21 tips</t>
  </si>
  <si>
    <t>Radiators ar sānu pieslēgumu 400x800 MC21 tips</t>
  </si>
  <si>
    <t>Radiators ar sānu pieslēgumu 400x600 MC22 tips</t>
  </si>
  <si>
    <t>Radiators ar sānu pieslēgumu 400x700 MC22 tips</t>
  </si>
  <si>
    <t>Radiators ar sānu pieslēgumu 400x800 MC22 tips</t>
  </si>
  <si>
    <t>Radiators ar sānu pieslēgumu 400x900 MC22 tips</t>
  </si>
  <si>
    <t>Radiators ar sānu pieslēgumu 400x1000 MC22 tips</t>
  </si>
  <si>
    <t>Radiators ar sānu pieslēgumu 400x1100 MC22 tips</t>
  </si>
  <si>
    <t>Radiators ar sānu pieslēgumu 400x1200 MC22 tips</t>
  </si>
  <si>
    <t>Radiators ar sānu pieslēgumu 400x1300 MC22 tips</t>
  </si>
  <si>
    <t>Radiators ar sānu pieslēgumu 400x600 MC10 tips</t>
  </si>
  <si>
    <t xml:space="preserve">Termostata galva 9860 (pretvandalu izpildījums) </t>
  </si>
  <si>
    <t>Termostata galva 7260</t>
  </si>
  <si>
    <t>Termostata vārsts TS-90</t>
  </si>
  <si>
    <t>Atpakaļgaitas ventilis ar priekšiestatījumu RL-5 Dn15</t>
  </si>
  <si>
    <t>Caurules, izolācija un citi materiāli</t>
  </si>
  <si>
    <t>Tērauda plānsienu caurule Ø15x1.2</t>
  </si>
  <si>
    <t>Tērauda plānsienu caurule Ø18x1.2</t>
  </si>
  <si>
    <t>Tērauda plānsienu caurule Ø22x1.5</t>
  </si>
  <si>
    <t>Tērauda plānsienu caurule Ø28x1.5</t>
  </si>
  <si>
    <t>Tērauda plānsienu caurule Ø35x1.5</t>
  </si>
  <si>
    <t>Tērauda plānsienu caurule Ø54x1.5</t>
  </si>
  <si>
    <t>Presējamie tērauda veidgabali</t>
  </si>
  <si>
    <t>Izolācijas čaula AluCoat T 15-50 (λ=0.037 W/mK)</t>
  </si>
  <si>
    <t>Izolācijas čaula AluCoat T 18-50 (λ=0.037 W/mK)</t>
  </si>
  <si>
    <t>Izolācijas čaula AluCoat T 22-50 (λ=0.037 W/mK)</t>
  </si>
  <si>
    <t>Izolācijas čaula AluCoat T 28-50 (λ=0.037 W/mK)</t>
  </si>
  <si>
    <t>Izolācijas čaula AluCoat T 35-50 (λ=0.037 W/mK)</t>
  </si>
  <si>
    <t>Izolācijas čaula AluCoat T 54-50 (λ=0.037 W/mK)</t>
  </si>
  <si>
    <t>Izolācijas palīgmateriāli</t>
  </si>
  <si>
    <t>PVC pārklājums cauruļvadu akmens vates izolācijas čaulām ar stiprinājuma kniedēm un gala noslēgiem</t>
  </si>
  <si>
    <t>Spiediena starpības regulatorus 4002 Dn32 ΔP=5-30 kPa</t>
  </si>
  <si>
    <t>Balansēšanas vārsts 4017 ML; Dn32</t>
  </si>
  <si>
    <t>Balansēšanas vārsts 4017 ML; Dn15-MF</t>
  </si>
  <si>
    <t>Balansēšanas vārsts 4017 ML; Dn15</t>
  </si>
  <si>
    <t>Balansēšanas vārsts 4017 ML; Dn20</t>
  </si>
  <si>
    <t>Lodventilis  1/2"</t>
  </si>
  <si>
    <t>Lodventilis 3/4"</t>
  </si>
  <si>
    <t>Lodventilis 1 1/4"</t>
  </si>
  <si>
    <t>Automātiskais atgaisotājs 1/2"</t>
  </si>
  <si>
    <t>Siltuma maksas sadalītājs (Alokators) Doprimo® III</t>
  </si>
  <si>
    <t>Bezvadu GSM antena Memonic 3 radio Net</t>
  </si>
  <si>
    <t>Caurumu urbšana sienās/pārsegumos un aizdare ar nedegošiem materiāliem</t>
  </si>
  <si>
    <t>Pieslēgums esošam siltummezglam</t>
  </si>
  <si>
    <t>Esoša radiatora pieslēgums jaunbūvējamiem siltumtīkliem</t>
  </si>
  <si>
    <t>Apkures sistēmas montāža, palaišana, ieregulēšana un nodošana</t>
  </si>
  <si>
    <t>Siltummezgla pārbūve</t>
  </si>
  <si>
    <t>Apkures siltummainis ar apvalku                                                              XB12L-1-30;    81kW</t>
  </si>
  <si>
    <t>Apkures sistēmas cirkulācijas sūknis                                                 Stratos MAXO 30/0,5-14 PN10</t>
  </si>
  <si>
    <t>Siltummezgla montāža, palaišana, ieregulēšana un nodošana</t>
  </si>
  <si>
    <t>Siltummezgls N°2</t>
  </si>
  <si>
    <t>Zibens aizsardzības sistēma</t>
  </si>
  <si>
    <t xml:space="preserve">101001 PDC 3.3 </t>
  </si>
  <si>
    <t xml:space="preserve">114065 Masts 6m </t>
  </si>
  <si>
    <t xml:space="preserve">111011 Adapters </t>
  </si>
  <si>
    <t xml:space="preserve">112025 Stiprinājumi </t>
  </si>
  <si>
    <t xml:space="preserve">1270 Multiklemme </t>
  </si>
  <si>
    <t xml:space="preserve">100 019 8mm ALU stieple </t>
  </si>
  <si>
    <t xml:space="preserve">100 010 10mm  stieple ievadam zemē </t>
  </si>
  <si>
    <t xml:space="preserve">2100 Mērklemme </t>
  </si>
  <si>
    <t xml:space="preserve">111 740 Stieples turētāji jumtam </t>
  </si>
  <si>
    <t xml:space="preserve">1152 Stieples turētāji sienai </t>
  </si>
  <si>
    <t xml:space="preserve">100 440 Zemējuma lenta 40x4mm </t>
  </si>
  <si>
    <t xml:space="preserve">110 020 Zemējuma stienis 1.5m/20mm </t>
  </si>
  <si>
    <t xml:space="preserve">111 356 Klemme stienis/lenta </t>
  </si>
  <si>
    <t xml:space="preserve">2058 Spice </t>
  </si>
  <si>
    <t xml:space="preserve">1024 Pretkorozijas lenta </t>
  </si>
  <si>
    <t>111730  Stieples turētājs</t>
  </si>
  <si>
    <t>110 160 Stieples turētājs</t>
  </si>
  <si>
    <t>Termouzmava d16mm 1m</t>
  </si>
  <si>
    <t>Bituma līme</t>
  </si>
  <si>
    <t>Cinkotas saliektas stiprinājuma loksnes 150x150x100mm, b=1.5mm; s=300mm</t>
  </si>
  <si>
    <t>Cinkots leņķis 150x150x100x3 mm; s=300mm</t>
  </si>
  <si>
    <t>Esošo „Tet” kabeļu atvienošana no griestiem un sienām</t>
  </si>
  <si>
    <t xml:space="preserve">SIA „Tet” kabeļu stiprināšana virs siltumizolācijas slāņa ieguldot tos penāļos </t>
  </si>
  <si>
    <t>Bēniņu laipu izbūve (lapa AR-9)</t>
  </si>
  <si>
    <t>Ģipškartona apšuvums stāvvadiem kāpņu telpās ar lūkām revīzijām (ģipškartona špaktelēšana un krāsošana paredzēta piekāpņu telpas apdares dariem)</t>
  </si>
  <si>
    <r>
      <t xml:space="preserve">Loga ailu apakšējo plākņu </t>
    </r>
    <r>
      <rPr>
        <b/>
        <sz val="8"/>
        <color indexed="8"/>
        <rFont val="Arial"/>
        <family val="2"/>
      </rPr>
      <t xml:space="preserve">S3 </t>
    </r>
    <r>
      <rPr>
        <sz val="8"/>
        <color indexed="8"/>
        <rFont val="Arial"/>
        <family val="2"/>
      </rPr>
      <t>gruntēšana, siltināšana līmējot Paroc akmens vates Linio15 λ≤0.038 W/(Kxm²) plāksnes δ=30mm ar līmjavu Baumit un dībeļiem</t>
    </r>
  </si>
  <si>
    <r>
      <t xml:space="preserve">Logu aiļu apakšējo plākņu </t>
    </r>
    <r>
      <rPr>
        <b/>
        <sz val="8"/>
        <rFont val="Arial"/>
        <family val="2"/>
      </rPr>
      <t>S3</t>
    </r>
    <r>
      <rPr>
        <sz val="8"/>
        <rFont val="Arial"/>
        <family val="2"/>
      </rPr>
      <t xml:space="preserve"> armējošo stiklašķiedras sietu 160g/m2 stiprināšana vienā kārtā un izlīdzināšana ar līmjavu Baumit</t>
    </r>
  </si>
  <si>
    <t>Sienu attīrīšana no aļģēm, apstrādāšana ar pretsēnīšu līdzekli Baumit Fungo Fluid vai ekvivalents (pieņemts apjoms 50% no kopējas platības)</t>
  </si>
  <si>
    <t>Universāls stūra profia ar sietu Albau ALB-EC-U-R250 vai ekvivalents montāža aiļu sānos (L-1, L-2, L-3, L-4, L-5, L-7, L-8, L-9, 306 logi; ; D-2, D-3, D-8, 6 durvis)</t>
  </si>
  <si>
    <t>Iekšējo PVC palodžu 150mm platumā montāža logiem  (L-7, L-8, L-9; 72 logi)</t>
  </si>
  <si>
    <t>Balta matēta PVC palodze greenteQ platums 150mm</t>
  </si>
  <si>
    <t>Vieglbetona sienu izbūve demontēto lodžiju margu vietā (AR-21)</t>
  </si>
  <si>
    <t>Lodžijas margas sienas mūrēšana ar vieglbetona blokiem, b=150 mm biezumā</t>
  </si>
  <si>
    <t>BAUROC (Aeroc) Classic 150 gāzbetona bloki vai ekvivalents</t>
  </si>
  <si>
    <t>Enkurstiegras Ø10 mm, katrā otrajā šuvē</t>
  </si>
  <si>
    <t>BAUROC (Aeroc) Baltā bloku līme vai ekvivalents</t>
  </si>
  <si>
    <r>
      <t>m</t>
    </r>
    <r>
      <rPr>
        <vertAlign val="superscript"/>
        <sz val="8"/>
        <color indexed="8"/>
        <rFont val="Arial"/>
        <family val="2"/>
        <charset val="186"/>
      </rPr>
      <t>3</t>
    </r>
    <r>
      <rPr>
        <sz val="11"/>
        <color theme="1"/>
        <rFont val="Calibri"/>
        <family val="2"/>
        <scheme val="minor"/>
      </rPr>
      <t/>
    </r>
  </si>
  <si>
    <t>Vējtvera durvju  demontāža un utilizācija</t>
  </si>
  <si>
    <t>Lodžiju esošo aizstiklojuma logu demontāža ar saglabāšanu</t>
  </si>
  <si>
    <t>Tas pats, lodžijas aizstiklojuma logs L7  1450(h)x2700mm</t>
  </si>
  <si>
    <t>Tas pats,  lodžijas aizstiklojuma logs L8 1450(h)x3000mm</t>
  </si>
  <si>
    <t>Tas pats,  lodžijas aizstiklojuma logs 9 1450(h)x3050mm</t>
  </si>
  <si>
    <t>Saglabāto lodžijas aizstiklojumu montāža</t>
  </si>
  <si>
    <t>Vējtvera PVC durvju/loga bloku D1 2360(h)x3020mm montāža. Durvis aprīkot ar aizvērējmehānismu un atduri. U ≤ 1.5 W(m²xK)</t>
  </si>
  <si>
    <t>Durvju D-3, D-6, D-8, (6 durvis) izolēšana ar tvaika zolācijas logu lenti ar akrila pašlīmējošu joslu Albau ALB-WTI vai ekvivalenta lenti no iekšpuses</t>
  </si>
  <si>
    <t>Kāpņu telpas jumtu esošo skārda nosegdetaļu demontāža</t>
  </si>
  <si>
    <t xml:space="preserve">Akmens vates siltumizolācija (b=100 mm) lēzenajiem jumtiem, λ≤0,039 W/(mK) </t>
  </si>
  <si>
    <t xml:space="preserve">Akmens vates siltumizolācija (b=120 mm) (ar ventilācijas rievām) lēzenajiem jumtiem, λ≤0,039 W/(mK) </t>
  </si>
  <si>
    <t>Akmens vates siltumizolācija (b=30 mm) lēzenajiem jumtiem, kas tiek lietota kā virsējais slānis, λ≤0,039 W/(mK)</t>
  </si>
  <si>
    <t xml:space="preserve">Akmens vates siltumizolācija (b=70 mm) lēzenajiem jumtiem, λ≤0,039 W/(mK) </t>
  </si>
  <si>
    <t xml:space="preserve">Akmens vates siltumizolācija(b=30 mm) lēzenajiem jumtiem, kas tiek lietota kā virsējais slānis, λ≤0,039 W/(mK) </t>
  </si>
  <si>
    <t>Tērauda kolonnu attīrīšana no veca krāsojuma, apstrāde pret koroziju un krāsošana ar HAMMERITE Smooth Finish krāsu vai ekvivalents divās kārtās</t>
  </si>
  <si>
    <t>Siltumizolācijas stiprinājuma dībeļi</t>
  </si>
  <si>
    <t>Esošo tērauda detaļu attīrīšana no vecā krāsojuma, apstrāde pret koroziju un krāsošana ar HAMMERITE Smooth Finish krāsu vai ekvivalents (divās kārtās)</t>
  </si>
  <si>
    <t>Pagraba logu un ventilācijas aiļu esošā aizpildījuma demontāža un utilizācija</t>
  </si>
  <si>
    <t>Caurumu (18gb) pārsegumā d400mm aizbetonēšana ar betonu C20/25, ieskaitot veidņošanu, stiegrojuma sieta 150x150mm montāžu (pēc atkritumu vadu demontāžas)</t>
  </si>
  <si>
    <t xml:space="preserve">Tiešās izmaksas kopā, t. sk. darba devēja sociālais nodoklis 23.59% </t>
  </si>
  <si>
    <t xml:space="preserve">Tāme sastādīta </t>
  </si>
  <si>
    <r>
      <t xml:space="preserve">Cokola sienas </t>
    </r>
    <r>
      <rPr>
        <b/>
        <sz val="8"/>
        <rFont val="Arial"/>
        <family val="2"/>
        <charset val="186"/>
      </rPr>
      <t>C1</t>
    </r>
    <r>
      <rPr>
        <sz val="8"/>
        <rFont val="Arial"/>
        <family val="2"/>
        <charset val="186"/>
      </rPr>
      <t xml:space="preserve"> siltināšana ar putupolisterolu λ&lt;=0,039 W/(mK) 100mm biezumā stiprinot ar līmjavu Baumit ButiFix 2K</t>
    </r>
  </si>
  <si>
    <t xml:space="preserve">Palodzes sāna pieslēguma profils Albau ALB-EW-CS(01)-20 vai ekvivalents </t>
  </si>
  <si>
    <t xml:space="preserve">KNAUF metāla profili vai ekvivalents </t>
  </si>
  <si>
    <t>KNAUF GKBI mitrumizturīga ģipškartona loksnes 1200x3000x12,5mm vai ekvivalents</t>
  </si>
  <si>
    <t>Špakteļmassa UNIFLOT vai ekvivalents</t>
  </si>
  <si>
    <t xml:space="preserve">RUUKKI Notekrene, apaļa ∅125/90 mm - cinkotas tērauda loksnes, b=0.6 mm vai ekvivalents </t>
  </si>
  <si>
    <t xml:space="preserve">RUUKKI Notekcurules, apaļa ∅90 mm - cinkotas tērauda loksnes, b=0.6 mm vai ekvivalents </t>
  </si>
  <si>
    <t xml:space="preserve">RUUKKI Notekcurules, apaļa ∅90 mm - cinkotas tērauda loksnes, b=0.5 mm vai ekvivalents </t>
  </si>
  <si>
    <t xml:space="preserve">PAROC beramā akmens vate BLT9  īpatnējā siltumvadītspēja λ≤0,039 W/mK vai ekvivalents </t>
  </si>
  <si>
    <t>Kāpņu margas uzlikas 40x8 (piem.no REHAU vai ekvivalenta) montāža</t>
  </si>
  <si>
    <t>Daudzdzīvokļu dzīvojamās ēkas energoefektivitātes paaugstināšana</t>
  </si>
  <si>
    <t>Parka iela 13, Olaine, Olaines novads, LV-2114</t>
  </si>
  <si>
    <t>Iepirkums Nr. AS OŪS 2021/10_E</t>
  </si>
  <si>
    <t>Finanšu rezerve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</si>
</sst>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;;"/>
    <numFmt numFmtId="165" formatCode="0;;"/>
    <numFmt numFmtId="166" formatCode="0.0%"/>
    <numFmt numFmtId="167" formatCode="#,##0.0"/>
    <numFmt numFmtId="168" formatCode="0&quot;cilv&quot;"/>
    <numFmt numFmtId="172" formatCode="_-* #,##0.00_-;\-* #,##0.00_-;_-* &quot;-&quot;??_-;_-@_-"/>
  </numFmts>
  <fonts count="3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  <charset val="186"/>
    </font>
    <font>
      <vertAlign val="superscript"/>
      <sz val="8"/>
      <name val="Arial"/>
      <family val="2"/>
      <charset val="186"/>
    </font>
    <font>
      <vertAlign val="superscript"/>
      <sz val="8"/>
      <color indexed="8"/>
      <name val="Arial"/>
      <family val="2"/>
      <charset val="186"/>
    </font>
    <font>
      <b/>
      <sz val="8"/>
      <name val="Arial"/>
      <family val="2"/>
    </font>
    <font>
      <sz val="11"/>
      <color indexed="17"/>
      <name val="Calibri"/>
      <family val="2"/>
      <charset val="204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name val="Helv"/>
    </font>
    <font>
      <b/>
      <i/>
      <sz val="8"/>
      <name val="Arial"/>
      <family val="2"/>
      <charset val="186"/>
    </font>
    <font>
      <b/>
      <sz val="8"/>
      <color indexed="12"/>
      <name val="Arial"/>
      <family val="2"/>
      <charset val="186"/>
    </font>
    <font>
      <sz val="10"/>
      <name val="Tahoma"/>
      <family val="2"/>
      <charset val="186"/>
    </font>
    <font>
      <i/>
      <sz val="8"/>
      <color indexed="8"/>
      <name val="Arial"/>
      <family val="2"/>
      <charset val="186"/>
    </font>
    <font>
      <b/>
      <sz val="8"/>
      <color indexed="12"/>
      <name val="Arial"/>
      <family val="2"/>
    </font>
    <font>
      <sz val="11"/>
      <color indexed="8"/>
      <name val="Calibri"/>
      <family val="2"/>
      <charset val="186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  <charset val="186"/>
    </font>
    <font>
      <i/>
      <sz val="8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sz val="8"/>
      <color theme="1"/>
      <name val="Arial"/>
      <family val="2"/>
      <charset val="186"/>
    </font>
    <font>
      <b/>
      <i/>
      <sz val="8"/>
      <color indexed="12"/>
      <name val="Arial"/>
      <family val="2"/>
    </font>
    <font>
      <b/>
      <i/>
      <sz val="8"/>
      <color indexed="12"/>
      <name val="Arial"/>
      <family val="2"/>
      <charset val="186"/>
    </font>
    <font>
      <b/>
      <vertAlign val="subscript"/>
      <sz val="8"/>
      <name val="Arial"/>
      <family val="2"/>
      <charset val="186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5" fillId="0" borderId="0"/>
    <xf numFmtId="0" fontId="12" fillId="3" borderId="0" applyNumberFormat="0" applyBorder="0" applyAlignment="0" applyProtection="0"/>
    <xf numFmtId="0" fontId="4" fillId="0" borderId="0"/>
    <xf numFmtId="0" fontId="7" fillId="0" borderId="0"/>
    <xf numFmtId="0" fontId="15" fillId="0" borderId="0"/>
    <xf numFmtId="0" fontId="15" fillId="0" borderId="0"/>
    <xf numFmtId="0" fontId="4" fillId="0" borderId="0"/>
    <xf numFmtId="0" fontId="18" fillId="0" borderId="0"/>
    <xf numFmtId="0" fontId="4" fillId="0" borderId="0"/>
    <xf numFmtId="0" fontId="21" fillId="0" borderId="0"/>
    <xf numFmtId="43" fontId="4" fillId="0" borderId="0" applyFont="0" applyFill="0" applyBorder="0" applyAlignment="0" applyProtection="0"/>
    <xf numFmtId="0" fontId="15" fillId="0" borderId="0"/>
    <xf numFmtId="0" fontId="4" fillId="0" borderId="0"/>
    <xf numFmtId="172" fontId="4" fillId="0" borderId="0" applyFont="0" applyFill="0" applyBorder="0" applyAlignment="0" applyProtection="0"/>
  </cellStyleXfs>
  <cellXfs count="4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/>
    <xf numFmtId="4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/>
    <xf numFmtId="0" fontId="3" fillId="0" borderId="11" xfId="0" applyFont="1" applyBorder="1" applyAlignment="1">
      <alignment horizontal="right"/>
    </xf>
    <xf numFmtId="2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justify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31" xfId="0" applyFont="1" applyBorder="1" applyAlignment="1">
      <alignment horizontal="center"/>
    </xf>
    <xf numFmtId="0" fontId="2" fillId="0" borderId="0" xfId="0" applyFont="1" applyAlignment="1">
      <alignment vertical="center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165" fontId="2" fillId="0" borderId="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wrapText="1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36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vertical="top" wrapText="1"/>
    </xf>
    <xf numFmtId="164" fontId="2" fillId="0" borderId="29" xfId="2" applyNumberFormat="1" applyFont="1" applyBorder="1" applyAlignment="1">
      <alignment horizontal="center" vertical="center"/>
    </xf>
    <xf numFmtId="164" fontId="3" fillId="0" borderId="30" xfId="2" applyNumberFormat="1" applyFont="1" applyBorder="1" applyAlignment="1">
      <alignment horizontal="center" vertical="center"/>
    </xf>
    <xf numFmtId="164" fontId="2" fillId="0" borderId="5" xfId="2" applyNumberFormat="1" applyFont="1" applyBorder="1" applyAlignment="1">
      <alignment horizontal="center" vertical="center"/>
    </xf>
    <xf numFmtId="9" fontId="2" fillId="0" borderId="0" xfId="0" applyNumberFormat="1" applyFont="1"/>
    <xf numFmtId="165" fontId="2" fillId="0" borderId="0" xfId="0" applyNumberFormat="1" applyFont="1" applyAlignment="1">
      <alignment vertical="center"/>
    </xf>
    <xf numFmtId="0" fontId="2" fillId="0" borderId="42" xfId="0" applyFont="1" applyBorder="1"/>
    <xf numFmtId="2" fontId="2" fillId="0" borderId="3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16" xfId="0" quotePrefix="1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64" fontId="2" fillId="0" borderId="45" xfId="0" applyNumberFormat="1" applyFont="1" applyBorder="1" applyAlignment="1">
      <alignment vertical="top" wrapText="1"/>
    </xf>
    <xf numFmtId="164" fontId="3" fillId="0" borderId="45" xfId="0" applyNumberFormat="1" applyFont="1" applyBorder="1" applyAlignment="1">
      <alignment horizontal="center" vertical="center" wrapText="1"/>
    </xf>
    <xf numFmtId="164" fontId="2" fillId="0" borderId="45" xfId="2" applyNumberFormat="1" applyFont="1" applyBorder="1" applyAlignment="1">
      <alignment horizontal="center" vertical="center"/>
    </xf>
    <xf numFmtId="164" fontId="3" fillId="0" borderId="46" xfId="2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44" xfId="2" applyNumberFormat="1" applyFont="1" applyBorder="1" applyAlignment="1">
      <alignment horizontal="center" vertical="center"/>
    </xf>
    <xf numFmtId="164" fontId="3" fillId="0" borderId="10" xfId="3" applyNumberFormat="1" applyFont="1" applyBorder="1" applyAlignment="1">
      <alignment horizontal="center" vertical="center"/>
    </xf>
    <xf numFmtId="164" fontId="3" fillId="0" borderId="13" xfId="3" applyNumberFormat="1" applyFont="1" applyBorder="1" applyAlignment="1">
      <alignment horizontal="center" vertical="center"/>
    </xf>
    <xf numFmtId="164" fontId="3" fillId="0" borderId="14" xfId="3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39" xfId="0" applyFont="1" applyBorder="1" applyAlignment="1">
      <alignment wrapText="1"/>
    </xf>
    <xf numFmtId="164" fontId="2" fillId="0" borderId="0" xfId="0" applyNumberFormat="1" applyFont="1" applyAlignment="1">
      <alignment horizontal="center" vertical="justify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justify"/>
    </xf>
    <xf numFmtId="9" fontId="2" fillId="0" borderId="40" xfId="0" applyNumberFormat="1" applyFont="1" applyBorder="1" applyAlignment="1"/>
    <xf numFmtId="9" fontId="2" fillId="0" borderId="0" xfId="0" applyNumberFormat="1" applyFont="1" applyAlignment="1"/>
    <xf numFmtId="9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/>
    <xf numFmtId="165" fontId="2" fillId="0" borderId="1" xfId="0" applyNumberFormat="1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justify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justify" vertical="center" wrapText="1"/>
    </xf>
    <xf numFmtId="0" fontId="2" fillId="0" borderId="29" xfId="0" applyFont="1" applyBorder="1" applyAlignment="1">
      <alignment vertical="top" wrapText="1"/>
    </xf>
    <xf numFmtId="0" fontId="8" fillId="0" borderId="2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right" vertical="center" wrapText="1"/>
    </xf>
    <xf numFmtId="2" fontId="8" fillId="2" borderId="29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164" fontId="11" fillId="0" borderId="45" xfId="0" applyNumberFormat="1" applyFont="1" applyBorder="1" applyAlignment="1">
      <alignment vertical="top" wrapText="1"/>
    </xf>
    <xf numFmtId="164" fontId="11" fillId="0" borderId="29" xfId="0" applyNumberFormat="1" applyFont="1" applyBorder="1" applyAlignment="1">
      <alignment vertical="top" wrapText="1"/>
    </xf>
    <xf numFmtId="1" fontId="6" fillId="0" borderId="29" xfId="0" applyNumberFormat="1" applyFont="1" applyFill="1" applyBorder="1" applyAlignment="1">
      <alignment horizontal="center" vertical="center" wrapText="1"/>
    </xf>
    <xf numFmtId="167" fontId="6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0" fontId="6" fillId="0" borderId="29" xfId="4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1" fontId="6" fillId="2" borderId="29" xfId="0" applyNumberFormat="1" applyFont="1" applyFill="1" applyBorder="1" applyAlignment="1">
      <alignment horizontal="center" vertical="center" wrapText="1"/>
    </xf>
    <xf numFmtId="0" fontId="6" fillId="2" borderId="29" xfId="0" applyNumberFormat="1" applyFont="1" applyFill="1" applyBorder="1" applyAlignment="1" applyProtection="1">
      <alignment horizontal="center" vertical="center" wrapText="1"/>
    </xf>
    <xf numFmtId="2" fontId="6" fillId="2" borderId="48" xfId="0" applyNumberFormat="1" applyFont="1" applyFill="1" applyBorder="1" applyAlignment="1">
      <alignment horizontal="center" vertical="center" wrapText="1"/>
    </xf>
    <xf numFmtId="4" fontId="6" fillId="2" borderId="29" xfId="0" applyNumberFormat="1" applyFont="1" applyFill="1" applyBorder="1" applyAlignment="1">
      <alignment horizontal="center" vertical="center" wrapText="1"/>
    </xf>
    <xf numFmtId="2" fontId="6" fillId="2" borderId="29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justify" vertical="center" wrapText="1"/>
    </xf>
    <xf numFmtId="2" fontId="6" fillId="2" borderId="29" xfId="0" applyNumberFormat="1" applyFont="1" applyFill="1" applyBorder="1" applyAlignment="1">
      <alignment horizontal="justify"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right" vertical="center" wrapText="1"/>
    </xf>
    <xf numFmtId="2" fontId="6" fillId="0" borderId="29" xfId="5" applyNumberFormat="1" applyFont="1" applyFill="1" applyBorder="1" applyAlignment="1">
      <alignment horizontal="right" vertical="center" wrapText="1"/>
    </xf>
    <xf numFmtId="2" fontId="6" fillId="0" borderId="29" xfId="5" applyNumberFormat="1" applyFont="1" applyFill="1" applyBorder="1" applyAlignment="1">
      <alignment horizontal="center" vertical="center"/>
    </xf>
    <xf numFmtId="2" fontId="6" fillId="0" borderId="29" xfId="5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29" xfId="5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vertical="center" wrapText="1"/>
    </xf>
    <xf numFmtId="0" fontId="14" fillId="0" borderId="0" xfId="0" applyFont="1"/>
    <xf numFmtId="0" fontId="11" fillId="2" borderId="29" xfId="0" applyFont="1" applyFill="1" applyBorder="1" applyAlignment="1">
      <alignment horizontal="right" vertical="center" wrapText="1"/>
    </xf>
    <xf numFmtId="0" fontId="11" fillId="2" borderId="29" xfId="0" applyFont="1" applyFill="1" applyBorder="1" applyAlignment="1">
      <alignment vertical="center" wrapText="1"/>
    </xf>
    <xf numFmtId="0" fontId="6" fillId="0" borderId="0" xfId="0" applyFont="1"/>
    <xf numFmtId="0" fontId="11" fillId="0" borderId="29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right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 wrapText="1"/>
    </xf>
    <xf numFmtId="1" fontId="2" fillId="0" borderId="29" xfId="6" applyNumberFormat="1" applyFont="1" applyFill="1" applyBorder="1" applyAlignment="1">
      <alignment horizontal="center" vertical="center" wrapText="1"/>
    </xf>
    <xf numFmtId="0" fontId="2" fillId="0" borderId="29" xfId="6" applyNumberFormat="1" applyFont="1" applyFill="1" applyBorder="1" applyAlignment="1" applyProtection="1">
      <alignment horizontal="center" vertical="center" wrapText="1"/>
    </xf>
    <xf numFmtId="0" fontId="2" fillId="0" borderId="29" xfId="7" applyFont="1" applyFill="1" applyBorder="1" applyAlignment="1">
      <alignment horizontal="right" vertical="center" wrapText="1"/>
    </xf>
    <xf numFmtId="2" fontId="2" fillId="2" borderId="29" xfId="7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0" borderId="29" xfId="8" applyFont="1" applyFill="1" applyBorder="1" applyAlignment="1">
      <alignment horizontal="center" vertical="center" wrapText="1"/>
    </xf>
    <xf numFmtId="1" fontId="2" fillId="2" borderId="29" xfId="8" applyNumberFormat="1" applyFont="1" applyFill="1" applyBorder="1" applyAlignment="1">
      <alignment horizontal="center" vertical="center" wrapText="1"/>
    </xf>
    <xf numFmtId="0" fontId="2" fillId="0" borderId="29" xfId="8" applyFont="1" applyFill="1" applyBorder="1" applyAlignment="1">
      <alignment horizontal="right" vertical="center" wrapText="1"/>
    </xf>
    <xf numFmtId="2" fontId="2" fillId="2" borderId="29" xfId="8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right" vertical="center" wrapText="1"/>
    </xf>
    <xf numFmtId="1" fontId="2" fillId="0" borderId="29" xfId="0" applyNumberFormat="1" applyFont="1" applyFill="1" applyBorder="1" applyAlignment="1">
      <alignment vertical="center" wrapText="1"/>
    </xf>
    <xf numFmtId="0" fontId="2" fillId="0" borderId="29" xfId="0" applyNumberFormat="1" applyFont="1" applyFill="1" applyBorder="1" applyAlignment="1" applyProtection="1">
      <alignment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horizontal="right" vertical="center" wrapText="1"/>
    </xf>
    <xf numFmtId="0" fontId="2" fillId="2" borderId="2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/>
    </xf>
    <xf numFmtId="9" fontId="2" fillId="0" borderId="0" xfId="0" applyNumberFormat="1" applyFont="1" applyAlignment="1">
      <alignment horizontal="center" vertical="center"/>
    </xf>
    <xf numFmtId="0" fontId="2" fillId="0" borderId="29" xfId="7" applyFont="1" applyFill="1" applyBorder="1" applyAlignment="1">
      <alignment horizontal="justify" vertical="center" wrapText="1"/>
    </xf>
    <xf numFmtId="0" fontId="2" fillId="0" borderId="29" xfId="7" applyFont="1" applyFill="1" applyBorder="1" applyAlignment="1">
      <alignment horizontal="center" vertical="center" wrapText="1"/>
    </xf>
    <xf numFmtId="1" fontId="2" fillId="2" borderId="29" xfId="7" applyNumberFormat="1" applyFont="1" applyFill="1" applyBorder="1" applyAlignment="1">
      <alignment horizontal="center" vertical="center" wrapText="1"/>
    </xf>
    <xf numFmtId="0" fontId="2" fillId="2" borderId="29" xfId="7" applyFont="1" applyFill="1" applyBorder="1" applyAlignment="1">
      <alignment horizontal="right" vertical="center" wrapText="1"/>
    </xf>
    <xf numFmtId="0" fontId="2" fillId="0" borderId="29" xfId="4" applyNumberFormat="1" applyFont="1" applyFill="1" applyBorder="1" applyAlignment="1" applyProtection="1">
      <alignment horizontal="lef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9" xfId="9" applyFont="1" applyFill="1" applyBorder="1" applyAlignment="1">
      <alignment horizontal="right" vertical="top" wrapText="1"/>
    </xf>
    <xf numFmtId="0" fontId="2" fillId="2" borderId="29" xfId="8" applyFont="1" applyFill="1" applyBorder="1" applyAlignment="1">
      <alignment horizontal="right" vertical="center" wrapText="1"/>
    </xf>
    <xf numFmtId="2" fontId="2" fillId="0" borderId="29" xfId="0" applyNumberFormat="1" applyFont="1" applyFill="1" applyBorder="1" applyAlignment="1">
      <alignment horizontal="right" vertical="center" wrapText="1"/>
    </xf>
    <xf numFmtId="0" fontId="17" fillId="0" borderId="29" xfId="0" applyFont="1" applyFill="1" applyBorder="1" applyAlignment="1">
      <alignment horizontal="right" vertical="center" wrapText="1"/>
    </xf>
    <xf numFmtId="0" fontId="19" fillId="0" borderId="29" xfId="0" applyFont="1" applyFill="1" applyBorder="1" applyAlignment="1">
      <alignment horizontal="right" vertical="center" wrapText="1"/>
    </xf>
    <xf numFmtId="0" fontId="22" fillId="0" borderId="29" xfId="0" applyFont="1" applyFill="1" applyBorder="1" applyAlignment="1">
      <alignment horizontal="right" vertical="center" wrapText="1"/>
    </xf>
    <xf numFmtId="0" fontId="23" fillId="0" borderId="29" xfId="0" applyFont="1" applyBorder="1" applyAlignment="1">
      <alignment horizontal="right" vertical="center" wrapText="1"/>
    </xf>
    <xf numFmtId="0" fontId="6" fillId="2" borderId="29" xfId="8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2" fontId="24" fillId="2" borderId="29" xfId="0" applyNumberFormat="1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 wrapText="1"/>
    </xf>
    <xf numFmtId="1" fontId="8" fillId="2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2" fontId="2" fillId="2" borderId="29" xfId="1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right" vertical="center" wrapText="1"/>
    </xf>
    <xf numFmtId="1" fontId="2" fillId="4" borderId="29" xfId="11" applyNumberFormat="1" applyFont="1" applyFill="1" applyBorder="1" applyAlignment="1">
      <alignment horizontal="center" vertical="center" wrapText="1"/>
    </xf>
    <xf numFmtId="2" fontId="2" fillId="4" borderId="29" xfId="12" applyNumberFormat="1" applyFont="1" applyFill="1" applyBorder="1" applyAlignment="1">
      <alignment horizontal="justify" vertical="center" wrapText="1"/>
    </xf>
    <xf numFmtId="2" fontId="2" fillId="4" borderId="29" xfId="12" applyNumberFormat="1" applyFont="1" applyFill="1" applyBorder="1" applyAlignment="1">
      <alignment horizontal="center" vertical="center" wrapText="1"/>
    </xf>
    <xf numFmtId="2" fontId="8" fillId="2" borderId="29" xfId="12" applyNumberFormat="1" applyFont="1" applyFill="1" applyBorder="1" applyAlignment="1">
      <alignment horizontal="center" vertical="center"/>
    </xf>
    <xf numFmtId="0" fontId="2" fillId="4" borderId="29" xfId="11" applyNumberFormat="1" applyFont="1" applyFill="1" applyBorder="1" applyAlignment="1">
      <alignment horizontal="center" vertical="center" wrapText="1"/>
    </xf>
    <xf numFmtId="49" fontId="2" fillId="4" borderId="29" xfId="11" applyNumberFormat="1" applyFont="1" applyFill="1" applyBorder="1" applyAlignment="1">
      <alignment horizontal="center" vertical="center" wrapText="1"/>
    </xf>
    <xf numFmtId="2" fontId="2" fillId="4" borderId="29" xfId="12" applyNumberFormat="1" applyFont="1" applyFill="1" applyBorder="1" applyAlignment="1">
      <alignment horizontal="right" vertical="center" wrapText="1"/>
    </xf>
    <xf numFmtId="2" fontId="2" fillId="4" borderId="29" xfId="12" applyNumberFormat="1" applyFont="1" applyFill="1" applyBorder="1" applyAlignment="1">
      <alignment horizontal="left" vertical="center" wrapText="1"/>
    </xf>
    <xf numFmtId="49" fontId="2" fillId="4" borderId="29" xfId="0" applyNumberFormat="1" applyFont="1" applyFill="1" applyBorder="1" applyAlignment="1">
      <alignment horizontal="center" vertical="center" wrapText="1"/>
    </xf>
    <xf numFmtId="43" fontId="2" fillId="4" borderId="29" xfId="13" applyFont="1" applyFill="1" applyBorder="1" applyAlignment="1">
      <alignment vertical="center" wrapText="1"/>
    </xf>
    <xf numFmtId="0" fontId="2" fillId="4" borderId="29" xfId="10" applyFont="1" applyFill="1" applyBorder="1" applyAlignment="1">
      <alignment horizontal="center" vertical="center" wrapText="1"/>
    </xf>
    <xf numFmtId="0" fontId="2" fillId="4" borderId="29" xfId="2" applyFont="1" applyFill="1" applyBorder="1" applyAlignment="1">
      <alignment horizontal="right" vertical="center" wrapText="1"/>
    </xf>
    <xf numFmtId="2" fontId="2" fillId="4" borderId="29" xfId="2" applyNumberFormat="1" applyFont="1" applyFill="1" applyBorder="1" applyAlignment="1">
      <alignment horizontal="center" vertical="center" wrapText="1"/>
    </xf>
    <xf numFmtId="0" fontId="2" fillId="0" borderId="29" xfId="11" applyNumberFormat="1" applyFont="1" applyFill="1" applyBorder="1" applyAlignment="1">
      <alignment horizontal="center" vertical="center" wrapText="1"/>
    </xf>
    <xf numFmtId="49" fontId="2" fillId="0" borderId="29" xfId="11" applyNumberFormat="1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right" vertical="center" wrapText="1"/>
    </xf>
    <xf numFmtId="2" fontId="2" fillId="0" borderId="29" xfId="12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right" vertical="center" wrapText="1"/>
    </xf>
    <xf numFmtId="2" fontId="26" fillId="0" borderId="47" xfId="0" applyNumberFormat="1" applyFont="1" applyBorder="1" applyAlignment="1">
      <alignment horizontal="center" vertical="center" wrapText="1"/>
    </xf>
    <xf numFmtId="1" fontId="2" fillId="2" borderId="47" xfId="0" applyNumberFormat="1" applyFont="1" applyFill="1" applyBorder="1" applyAlignment="1">
      <alignment horizontal="center" vertical="center" wrapText="1"/>
    </xf>
    <xf numFmtId="2" fontId="26" fillId="2" borderId="47" xfId="0" applyNumberFormat="1" applyFont="1" applyFill="1" applyBorder="1" applyAlignment="1">
      <alignment horizontal="center" vertical="center" wrapText="1"/>
    </xf>
    <xf numFmtId="2" fontId="26" fillId="0" borderId="47" xfId="0" applyNumberFormat="1" applyFont="1" applyBorder="1" applyAlignment="1">
      <alignment horizontal="center" vertical="top" wrapText="1"/>
    </xf>
    <xf numFmtId="1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49" xfId="4" applyFont="1" applyFill="1" applyBorder="1" applyAlignment="1">
      <alignment horizontal="center" vertical="center" wrapText="1"/>
    </xf>
    <xf numFmtId="2" fontId="26" fillId="0" borderId="24" xfId="0" applyNumberFormat="1" applyFont="1" applyBorder="1" applyAlignment="1">
      <alignment horizontal="center" vertical="top" wrapText="1"/>
    </xf>
    <xf numFmtId="0" fontId="2" fillId="0" borderId="29" xfId="4" applyFont="1" applyFill="1" applyBorder="1" applyAlignment="1">
      <alignment horizontal="center" vertical="center" wrapText="1"/>
    </xf>
    <xf numFmtId="2" fontId="26" fillId="0" borderId="29" xfId="0" applyNumberFormat="1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2" fontId="26" fillId="2" borderId="29" xfId="0" applyNumberFormat="1" applyFont="1" applyFill="1" applyBorder="1" applyAlignment="1">
      <alignment horizontal="center" vertical="center" wrapText="1"/>
    </xf>
    <xf numFmtId="2" fontId="26" fillId="0" borderId="29" xfId="0" applyNumberFormat="1" applyFont="1" applyBorder="1" applyAlignment="1">
      <alignment horizontal="center" vertical="top" wrapText="1"/>
    </xf>
    <xf numFmtId="0" fontId="2" fillId="4" borderId="29" xfId="0" applyFont="1" applyFill="1" applyBorder="1" applyAlignment="1">
      <alignment horizontal="right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8" fillId="4" borderId="29" xfId="0" applyNumberFormat="1" applyFont="1" applyFill="1" applyBorder="1" applyAlignment="1">
      <alignment horizontal="center" vertical="center" wrapText="1"/>
    </xf>
    <xf numFmtId="0" fontId="2" fillId="4" borderId="29" xfId="14" applyFont="1" applyFill="1" applyBorder="1" applyAlignment="1">
      <alignment horizontal="center" vertical="center" wrapText="1"/>
    </xf>
    <xf numFmtId="168" fontId="2" fillId="2" borderId="29" xfId="15" applyNumberFormat="1" applyFont="1" applyFill="1" applyBorder="1" applyAlignment="1">
      <alignment horizontal="center" vertical="center" wrapText="1"/>
    </xf>
    <xf numFmtId="0" fontId="2" fillId="2" borderId="29" xfId="11" applyFont="1" applyFill="1" applyBorder="1" applyAlignment="1">
      <alignment horizontal="center" vertical="center" wrapText="1"/>
    </xf>
    <xf numFmtId="0" fontId="2" fillId="2" borderId="29" xfId="11" applyFont="1" applyFill="1" applyBorder="1" applyAlignment="1">
      <alignment horizontal="right" vertical="center" wrapText="1"/>
    </xf>
    <xf numFmtId="1" fontId="2" fillId="2" borderId="29" xfId="11" applyNumberFormat="1" applyFont="1" applyFill="1" applyBorder="1" applyAlignment="1">
      <alignment horizontal="center" vertical="center" wrapText="1"/>
    </xf>
    <xf numFmtId="0" fontId="2" fillId="2" borderId="29" xfId="8" applyFont="1" applyFill="1" applyBorder="1" applyAlignment="1">
      <alignment horizontal="center" vertical="center" wrapText="1"/>
    </xf>
    <xf numFmtId="2" fontId="2" fillId="2" borderId="29" xfId="11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vertical="center" wrapText="1"/>
    </xf>
    <xf numFmtId="2" fontId="2" fillId="2" borderId="29" xfId="12" applyNumberFormat="1" applyFont="1" applyFill="1" applyBorder="1" applyAlignment="1">
      <alignment horizontal="center" vertical="center" wrapText="1"/>
    </xf>
    <xf numFmtId="1" fontId="8" fillId="2" borderId="29" xfId="12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right" vertical="center" wrapText="1"/>
    </xf>
    <xf numFmtId="0" fontId="29" fillId="2" borderId="29" xfId="0" applyFont="1" applyFill="1" applyBorder="1" applyAlignment="1">
      <alignment horizontal="right" vertical="center" wrapText="1"/>
    </xf>
    <xf numFmtId="0" fontId="23" fillId="2" borderId="29" xfId="0" applyFont="1" applyFill="1" applyBorder="1" applyAlignment="1">
      <alignment horizontal="right" vertical="center" wrapText="1"/>
    </xf>
    <xf numFmtId="0" fontId="29" fillId="0" borderId="29" xfId="0" applyFont="1" applyFill="1" applyBorder="1" applyAlignment="1">
      <alignment horizontal="right" vertical="center" wrapText="1"/>
    </xf>
    <xf numFmtId="0" fontId="30" fillId="2" borderId="29" xfId="0" applyFont="1" applyFill="1" applyBorder="1" applyAlignment="1">
      <alignment horizontal="right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29" xfId="4" applyFont="1" applyFill="1" applyBorder="1" applyAlignment="1">
      <alignment horizontal="center" vertical="center" wrapText="1"/>
    </xf>
    <xf numFmtId="2" fontId="26" fillId="2" borderId="29" xfId="0" applyNumberFormat="1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right" vertical="center" wrapText="1"/>
    </xf>
    <xf numFmtId="3" fontId="2" fillId="2" borderId="29" xfId="0" applyNumberFormat="1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right" vertical="center" wrapText="1"/>
    </xf>
    <xf numFmtId="0" fontId="23" fillId="2" borderId="29" xfId="0" applyFont="1" applyFill="1" applyBorder="1" applyAlignment="1">
      <alignment horizontal="center" vertical="center" wrapText="1"/>
    </xf>
    <xf numFmtId="2" fontId="23" fillId="2" borderId="29" xfId="0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vertical="center" wrapText="1"/>
    </xf>
    <xf numFmtId="0" fontId="23" fillId="2" borderId="29" xfId="0" applyFont="1" applyFill="1" applyBorder="1" applyAlignment="1">
      <alignment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 applyProtection="1">
      <alignment horizontal="center" vertical="center" wrapText="1"/>
    </xf>
    <xf numFmtId="2" fontId="34" fillId="0" borderId="29" xfId="0" applyNumberFormat="1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center" wrapText="1"/>
    </xf>
    <xf numFmtId="2" fontId="34" fillId="0" borderId="29" xfId="0" applyNumberFormat="1" applyFont="1" applyBorder="1" applyAlignment="1">
      <alignment horizontal="center" vertical="center" wrapText="1"/>
    </xf>
    <xf numFmtId="4" fontId="23" fillId="2" borderId="29" xfId="0" applyNumberFormat="1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left" vertical="center" wrapText="1"/>
    </xf>
    <xf numFmtId="1" fontId="23" fillId="2" borderId="29" xfId="0" applyNumberFormat="1" applyFont="1" applyFill="1" applyBorder="1" applyAlignment="1">
      <alignment horizontal="center" vertical="center" wrapText="1"/>
    </xf>
    <xf numFmtId="2" fontId="23" fillId="0" borderId="29" xfId="0" applyNumberFormat="1" applyFont="1" applyFill="1" applyBorder="1" applyAlignment="1">
      <alignment horizontal="center" vertical="center" wrapText="1"/>
    </xf>
    <xf numFmtId="4" fontId="23" fillId="0" borderId="29" xfId="0" applyNumberFormat="1" applyFont="1" applyFill="1" applyBorder="1" applyAlignment="1">
      <alignment horizontal="center" vertical="center" wrapText="1"/>
    </xf>
    <xf numFmtId="1" fontId="11" fillId="2" borderId="29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29" xfId="0" applyFont="1" applyFill="1" applyBorder="1" applyAlignment="1">
      <alignment horizontal="center" vertical="center" wrapText="1"/>
    </xf>
    <xf numFmtId="2" fontId="11" fillId="2" borderId="29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29" xfId="0" applyNumberFormat="1" applyFont="1" applyFill="1" applyBorder="1" applyAlignment="1">
      <alignment horizontal="right" vertical="center" wrapText="1"/>
    </xf>
    <xf numFmtId="4" fontId="8" fillId="2" borderId="29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/>
    </xf>
    <xf numFmtId="0" fontId="2" fillId="0" borderId="29" xfId="8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top" wrapText="1"/>
    </xf>
    <xf numFmtId="2" fontId="16" fillId="2" borderId="29" xfId="7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vertical="center"/>
    </xf>
    <xf numFmtId="0" fontId="3" fillId="2" borderId="29" xfId="7" applyFont="1" applyFill="1" applyBorder="1" applyAlignment="1">
      <alignment horizontal="left" vertical="center" wrapText="1"/>
    </xf>
    <xf numFmtId="164" fontId="2" fillId="0" borderId="50" xfId="2" applyNumberFormat="1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2" fontId="26" fillId="2" borderId="45" xfId="0" applyNumberFormat="1" applyFont="1" applyFill="1" applyBorder="1" applyAlignment="1">
      <alignment horizontal="center" vertical="center" wrapText="1"/>
    </xf>
    <xf numFmtId="1" fontId="26" fillId="2" borderId="45" xfId="0" applyNumberFormat="1" applyFont="1" applyFill="1" applyBorder="1" applyAlignment="1">
      <alignment horizontal="center" vertical="center" wrapText="1"/>
    </xf>
    <xf numFmtId="1" fontId="26" fillId="0" borderId="45" xfId="0" applyNumberFormat="1" applyFont="1" applyBorder="1" applyAlignment="1">
      <alignment horizontal="center" vertical="center" wrapText="1"/>
    </xf>
    <xf numFmtId="2" fontId="8" fillId="2" borderId="33" xfId="0" applyNumberFormat="1" applyFont="1" applyFill="1" applyBorder="1" applyAlignment="1">
      <alignment horizontal="center" vertical="center" wrapText="1"/>
    </xf>
    <xf numFmtId="164" fontId="2" fillId="0" borderId="45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horizontal="center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23" fillId="0" borderId="29" xfId="6" applyFont="1" applyBorder="1" applyAlignment="1">
      <alignment vertical="center" wrapText="1"/>
    </xf>
    <xf numFmtId="0" fontId="23" fillId="0" borderId="29" xfId="6" applyFont="1" applyBorder="1" applyAlignment="1">
      <alignment horizontal="center" vertical="center" wrapText="1"/>
    </xf>
    <xf numFmtId="2" fontId="23" fillId="2" borderId="29" xfId="6" applyNumberFormat="1" applyFont="1" applyFill="1" applyBorder="1" applyAlignment="1">
      <alignment horizontal="center" vertical="center" wrapText="1"/>
    </xf>
    <xf numFmtId="4" fontId="6" fillId="0" borderId="29" xfId="6" applyNumberFormat="1" applyFont="1" applyFill="1" applyBorder="1" applyAlignment="1">
      <alignment horizontal="center" vertical="center" wrapText="1"/>
    </xf>
    <xf numFmtId="0" fontId="23" fillId="2" borderId="29" xfId="6" applyFont="1" applyFill="1" applyBorder="1" applyAlignment="1">
      <alignment horizontal="center" vertical="center" wrapText="1"/>
    </xf>
    <xf numFmtId="0" fontId="23" fillId="2" borderId="29" xfId="6" applyFont="1" applyFill="1" applyBorder="1" applyAlignment="1">
      <alignment horizontal="right" vertical="center" wrapText="1"/>
    </xf>
    <xf numFmtId="0" fontId="23" fillId="2" borderId="29" xfId="6" applyFont="1" applyFill="1" applyBorder="1" applyAlignment="1">
      <alignment vertical="center" wrapText="1"/>
    </xf>
    <xf numFmtId="0" fontId="20" fillId="4" borderId="29" xfId="6" applyFont="1" applyFill="1" applyBorder="1" applyAlignment="1">
      <alignment vertical="center" wrapText="1"/>
    </xf>
    <xf numFmtId="0" fontId="6" fillId="2" borderId="29" xfId="0" applyFont="1" applyFill="1" applyBorder="1" applyAlignment="1">
      <alignment horizontal="right" vertical="center"/>
    </xf>
    <xf numFmtId="2" fontId="6" fillId="2" borderId="29" xfId="0" applyNumberFormat="1" applyFont="1" applyFill="1" applyBorder="1" applyAlignment="1">
      <alignment horizontal="center" vertical="center"/>
    </xf>
    <xf numFmtId="2" fontId="6" fillId="2" borderId="29" xfId="0" applyNumberFormat="1" applyFont="1" applyFill="1" applyBorder="1" applyAlignment="1">
      <alignment horizontal="right" vertical="center" wrapText="1"/>
    </xf>
    <xf numFmtId="0" fontId="6" fillId="2" borderId="29" xfId="8" applyFont="1" applyFill="1" applyBorder="1" applyAlignment="1">
      <alignment horizontal="right" vertical="center" wrapText="1"/>
    </xf>
    <xf numFmtId="1" fontId="6" fillId="2" borderId="29" xfId="8" applyNumberFormat="1" applyFont="1" applyFill="1" applyBorder="1" applyAlignment="1">
      <alignment horizontal="center" vertical="center" wrapText="1"/>
    </xf>
    <xf numFmtId="0" fontId="23" fillId="4" borderId="29" xfId="6" applyFont="1" applyFill="1" applyBorder="1" applyAlignment="1">
      <alignment wrapText="1"/>
    </xf>
    <xf numFmtId="0" fontId="20" fillId="0" borderId="29" xfId="6" applyFont="1" applyBorder="1" applyAlignment="1">
      <alignment vertical="center" wrapText="1"/>
    </xf>
    <xf numFmtId="1" fontId="23" fillId="2" borderId="29" xfId="6" applyNumberFormat="1" applyFont="1" applyFill="1" applyBorder="1" applyAlignment="1">
      <alignment horizontal="center" vertical="center" wrapText="1"/>
    </xf>
    <xf numFmtId="164" fontId="6" fillId="0" borderId="29" xfId="0" applyNumberFormat="1" applyFont="1" applyBorder="1" applyAlignment="1">
      <alignment vertical="top" wrapText="1"/>
    </xf>
    <xf numFmtId="164" fontId="2" fillId="0" borderId="29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23" fillId="0" borderId="29" xfId="6" applyNumberFormat="1" applyFont="1" applyFill="1" applyBorder="1" applyAlignment="1">
      <alignment horizontal="center" vertical="center" wrapText="1"/>
    </xf>
    <xf numFmtId="2" fontId="6" fillId="0" borderId="48" xfId="0" applyNumberFormat="1" applyFont="1" applyFill="1" applyBorder="1" applyAlignment="1">
      <alignment horizontal="center" vertical="center" wrapText="1"/>
    </xf>
    <xf numFmtId="2" fontId="26" fillId="0" borderId="29" xfId="0" applyNumberFormat="1" applyFont="1" applyFill="1" applyBorder="1" applyAlignment="1">
      <alignment horizontal="center" vertical="center" wrapText="1"/>
    </xf>
    <xf numFmtId="2" fontId="6" fillId="0" borderId="29" xfId="6" applyNumberFormat="1" applyFont="1" applyFill="1" applyBorder="1" applyAlignment="1">
      <alignment horizontal="center" vertical="center" wrapText="1"/>
    </xf>
    <xf numFmtId="4" fontId="23" fillId="0" borderId="29" xfId="6" applyNumberFormat="1" applyFont="1" applyFill="1" applyBorder="1" applyAlignment="1">
      <alignment horizontal="center" vertical="center" wrapText="1"/>
    </xf>
    <xf numFmtId="2" fontId="8" fillId="0" borderId="29" xfId="6" applyNumberFormat="1" applyFont="1" applyFill="1" applyBorder="1" applyAlignment="1">
      <alignment horizontal="center" vertical="center" wrapText="1"/>
    </xf>
    <xf numFmtId="2" fontId="2" fillId="0" borderId="29" xfId="7" applyNumberFormat="1" applyFont="1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4" fontId="23" fillId="0" borderId="29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23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1" fontId="2" fillId="0" borderId="29" xfId="7" applyNumberFormat="1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2" fontId="23" fillId="0" borderId="29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right" vertical="center" wrapText="1"/>
    </xf>
    <xf numFmtId="2" fontId="2" fillId="5" borderId="29" xfId="12" applyNumberFormat="1" applyFont="1" applyFill="1" applyBorder="1" applyAlignment="1">
      <alignment horizontal="right" vertical="center" wrapText="1"/>
    </xf>
    <xf numFmtId="0" fontId="2" fillId="5" borderId="29" xfId="0" applyNumberFormat="1" applyFont="1" applyFill="1" applyBorder="1" applyAlignment="1">
      <alignment horizontal="justify" vertical="center" wrapText="1"/>
    </xf>
    <xf numFmtId="0" fontId="2" fillId="5" borderId="29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justify" vertical="center" wrapText="1"/>
    </xf>
    <xf numFmtId="0" fontId="2" fillId="5" borderId="49" xfId="4" applyFont="1" applyFill="1" applyBorder="1" applyAlignment="1">
      <alignment horizontal="right" vertical="center" wrapText="1"/>
    </xf>
    <xf numFmtId="0" fontId="2" fillId="5" borderId="29" xfId="4" applyFont="1" applyFill="1" applyBorder="1" applyAlignment="1">
      <alignment horizontal="right" vertical="center" wrapText="1"/>
    </xf>
    <xf numFmtId="2" fontId="2" fillId="5" borderId="29" xfId="0" applyNumberFormat="1" applyFont="1" applyFill="1" applyBorder="1" applyAlignment="1">
      <alignment horizontal="justify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vertical="center" wrapText="1"/>
    </xf>
    <xf numFmtId="0" fontId="6" fillId="5" borderId="29" xfId="4" applyFont="1" applyFill="1" applyBorder="1" applyAlignment="1">
      <alignment horizontal="right" vertical="center" wrapText="1"/>
    </xf>
    <xf numFmtId="0" fontId="6" fillId="5" borderId="29" xfId="0" applyFont="1" applyFill="1" applyBorder="1" applyAlignment="1">
      <alignment horizontal="right" vertical="center" wrapText="1"/>
    </xf>
    <xf numFmtId="0" fontId="23" fillId="5" borderId="29" xfId="0" applyFont="1" applyFill="1" applyBorder="1" applyAlignment="1">
      <alignment horizontal="right" vertical="center" wrapText="1"/>
    </xf>
    <xf numFmtId="0" fontId="23" fillId="5" borderId="29" xfId="0" applyFont="1" applyFill="1" applyBorder="1" applyAlignment="1">
      <alignment horizontal="left" vertical="center" wrapText="1"/>
    </xf>
    <xf numFmtId="2" fontId="6" fillId="5" borderId="29" xfId="0" applyNumberFormat="1" applyFont="1" applyFill="1" applyBorder="1" applyAlignment="1">
      <alignment horizontal="right" vertical="center" wrapText="1"/>
    </xf>
    <xf numFmtId="2" fontId="6" fillId="5" borderId="29" xfId="5" applyNumberFormat="1" applyFont="1" applyFill="1" applyBorder="1" applyAlignment="1">
      <alignment horizontal="right" vertical="center" wrapText="1"/>
    </xf>
    <xf numFmtId="0" fontId="2" fillId="5" borderId="29" xfId="7" applyFont="1" applyFill="1" applyBorder="1" applyAlignment="1">
      <alignment horizontal="right" vertical="center" wrapText="1"/>
    </xf>
    <xf numFmtId="0" fontId="2" fillId="5" borderId="29" xfId="8" applyFont="1" applyFill="1" applyBorder="1" applyAlignment="1">
      <alignment horizontal="right" vertical="center" wrapText="1"/>
    </xf>
    <xf numFmtId="0" fontId="2" fillId="5" borderId="29" xfId="7" applyFont="1" applyFill="1" applyBorder="1" applyAlignment="1">
      <alignment horizontal="justify" vertical="center" wrapText="1"/>
    </xf>
    <xf numFmtId="0" fontId="2" fillId="5" borderId="29" xfId="9" applyFont="1" applyFill="1" applyBorder="1" applyAlignment="1">
      <alignment horizontal="right" vertical="top" wrapText="1"/>
    </xf>
    <xf numFmtId="2" fontId="2" fillId="5" borderId="29" xfId="0" applyNumberFormat="1" applyFont="1" applyFill="1" applyBorder="1" applyAlignment="1">
      <alignment horizontal="right" vertical="center" wrapText="1"/>
    </xf>
    <xf numFmtId="0" fontId="6" fillId="5" borderId="29" xfId="6" applyFont="1" applyFill="1" applyBorder="1" applyAlignment="1">
      <alignment horizontal="right" vertical="center" wrapText="1"/>
    </xf>
    <xf numFmtId="0" fontId="23" fillId="5" borderId="29" xfId="6" applyFont="1" applyFill="1" applyBorder="1" applyAlignment="1">
      <alignment horizontal="right" vertical="center" wrapText="1"/>
    </xf>
    <xf numFmtId="0" fontId="23" fillId="5" borderId="29" xfId="6" applyFont="1" applyFill="1" applyBorder="1" applyAlignment="1">
      <alignment vertical="center" wrapText="1"/>
    </xf>
    <xf numFmtId="164" fontId="2" fillId="6" borderId="29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164" fontId="2" fillId="0" borderId="29" xfId="0" applyNumberFormat="1" applyFont="1" applyBorder="1" applyAlignment="1">
      <alignment horizontal="left" vertical="top" wrapText="1"/>
    </xf>
    <xf numFmtId="164" fontId="2" fillId="0" borderId="30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left" vertical="top" wrapText="1"/>
    </xf>
    <xf numFmtId="164" fontId="2" fillId="0" borderId="22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3" fillId="0" borderId="41" xfId="0" applyNumberFormat="1" applyFont="1" applyBorder="1" applyAlignment="1">
      <alignment horizontal="left"/>
    </xf>
    <xf numFmtId="164" fontId="2" fillId="0" borderId="39" xfId="0" applyNumberFormat="1" applyFont="1" applyBorder="1" applyAlignment="1">
      <alignment horizontal="center"/>
    </xf>
    <xf numFmtId="0" fontId="3" fillId="0" borderId="0" xfId="0" applyFont="1" applyAlignment="1">
      <alignment horizontal="right" vertical="justify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164" fontId="3" fillId="0" borderId="39" xfId="0" applyNumberFormat="1" applyFont="1" applyBorder="1" applyAlignment="1">
      <alignment horizontal="left"/>
    </xf>
    <xf numFmtId="0" fontId="2" fillId="0" borderId="0" xfId="0" applyFont="1" applyAlignment="1">
      <alignment horizontal="center" vertical="justify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165" fontId="2" fillId="0" borderId="1" xfId="0" applyNumberFormat="1" applyFont="1" applyBorder="1" applyAlignment="1">
      <alignment horizontal="right" wrapText="1"/>
    </xf>
    <xf numFmtId="0" fontId="3" fillId="0" borderId="10" xfId="3" applyFont="1" applyBorder="1" applyAlignment="1">
      <alignment horizontal="right" wrapText="1"/>
    </xf>
    <xf numFmtId="0" fontId="3" fillId="0" borderId="13" xfId="3" applyFont="1" applyBorder="1" applyAlignment="1">
      <alignment horizontal="right" wrapText="1"/>
    </xf>
    <xf numFmtId="0" fontId="3" fillId="0" borderId="14" xfId="3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164" fontId="2" fillId="0" borderId="0" xfId="0" applyNumberFormat="1" applyFont="1" applyAlignment="1">
      <alignment horizontal="center" vertical="center"/>
    </xf>
    <xf numFmtId="165" fontId="2" fillId="0" borderId="39" xfId="0" applyNumberFormat="1" applyFont="1" applyBorder="1" applyAlignment="1">
      <alignment horizontal="left" wrapText="1"/>
    </xf>
    <xf numFmtId="2" fontId="2" fillId="2" borderId="29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2" fontId="8" fillId="2" borderId="29" xfId="0" applyNumberFormat="1" applyFont="1" applyFill="1" applyBorder="1" applyAlignment="1">
      <alignment horizontal="center" vertical="center" wrapText="1"/>
    </xf>
  </cellXfs>
  <cellStyles count="17">
    <cellStyle name="Comma 2 3 2" xfId="13" xr:uid="{00000000-0005-0000-0000-000000000000}"/>
    <cellStyle name="Comma 2 3 2 2" xfId="16" xr:uid="{D7D12084-34AD-468F-A2E1-BF21089B5EA8}"/>
    <cellStyle name="Excel_BuiltIn_Good 1" xfId="4" xr:uid="{00000000-0005-0000-0000-000001000000}"/>
    <cellStyle name="Normal 10" xfId="5" xr:uid="{00000000-0005-0000-0000-000003000000}"/>
    <cellStyle name="Normal 2" xfId="2" xr:uid="{00000000-0005-0000-0000-000004000000}"/>
    <cellStyle name="Normal 2 2 2" xfId="11" xr:uid="{00000000-0005-0000-0000-000005000000}"/>
    <cellStyle name="Normal 4" xfId="12" xr:uid="{00000000-0005-0000-0000-000006000000}"/>
    <cellStyle name="Normal 5" xfId="6" xr:uid="{00000000-0005-0000-0000-000007000000}"/>
    <cellStyle name="Normal_BOLVANKA" xfId="14" xr:uid="{00000000-0005-0000-0000-000008000000}"/>
    <cellStyle name="Normal_Būvd" xfId="9" xr:uid="{00000000-0005-0000-0000-000009000000}"/>
    <cellStyle name="Normal_Kazino kazino tauers klub" xfId="15" xr:uid="{00000000-0005-0000-0000-00000A000000}"/>
    <cellStyle name="Normal_tame" xfId="10" xr:uid="{00000000-0005-0000-0000-00000B000000}"/>
    <cellStyle name="Parasts" xfId="0" builtinId="0"/>
    <cellStyle name="Style 1" xfId="8" xr:uid="{00000000-0005-0000-0000-00000C000000}"/>
    <cellStyle name="Обычный_33. OZOLNIEKU NOVADA DOME_OZO SKOLA_TELPU, GAITENU, KAPNU TELPU REMONTS_TAME_VADIMS_2011_02_25_melnraksts" xfId="1" xr:uid="{00000000-0005-0000-0000-00000D000000}"/>
    <cellStyle name="Обычный_saulkrasti_tame" xfId="3" xr:uid="{00000000-0005-0000-0000-00000E000000}"/>
    <cellStyle name="Стиль 1" xfId="7" xr:uid="{00000000-0005-0000-0000-00000F000000}"/>
  </cellStyles>
  <dxfs count="320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112</xdr:row>
      <xdr:rowOff>19050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111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1447800" y="317373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28575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28575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28575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28575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28575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28575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28575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28575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28575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28575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47625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38</xdr:row>
      <xdr:rowOff>0</xdr:rowOff>
    </xdr:from>
    <xdr:to>
      <xdr:col>2</xdr:col>
      <xdr:colOff>962025</xdr:colOff>
      <xdr:row>38</xdr:row>
      <xdr:rowOff>352425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1581150" y="112109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31"/>
  <sheetViews>
    <sheetView view="pageBreakPreview" zoomScaleNormal="100" zoomScaleSheetLayoutView="100" workbookViewId="0">
      <selection activeCell="C22" sqref="C22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368" t="s">
        <v>1</v>
      </c>
      <c r="C4" s="368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369" t="s">
        <v>3</v>
      </c>
      <c r="C8" s="369"/>
    </row>
    <row r="11" spans="1:3" x14ac:dyDescent="0.2">
      <c r="B11" s="2" t="s">
        <v>4</v>
      </c>
    </row>
    <row r="12" spans="1:3" x14ac:dyDescent="0.2">
      <c r="B12" s="85" t="s">
        <v>52</v>
      </c>
    </row>
    <row r="13" spans="1:3" ht="22.5" x14ac:dyDescent="0.2">
      <c r="A13" s="4" t="s">
        <v>5</v>
      </c>
      <c r="B13" s="81" t="s">
        <v>610</v>
      </c>
      <c r="C13" s="81"/>
    </row>
    <row r="14" spans="1:3" ht="22.5" x14ac:dyDescent="0.2">
      <c r="A14" s="4" t="s">
        <v>6</v>
      </c>
      <c r="B14" s="81" t="s">
        <v>610</v>
      </c>
      <c r="C14" s="81"/>
    </row>
    <row r="15" spans="1:3" x14ac:dyDescent="0.2">
      <c r="A15" s="4" t="s">
        <v>7</v>
      </c>
      <c r="B15" s="80" t="s">
        <v>611</v>
      </c>
      <c r="C15" s="80"/>
    </row>
    <row r="16" spans="1:3" x14ac:dyDescent="0.2">
      <c r="A16" s="4" t="s">
        <v>8</v>
      </c>
      <c r="B16" s="79" t="s">
        <v>612</v>
      </c>
      <c r="C16" s="79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x14ac:dyDescent="0.2">
      <c r="A19" s="83">
        <v>1</v>
      </c>
      <c r="B19" s="8" t="s">
        <v>55</v>
      </c>
      <c r="C19" s="9">
        <f>'Kops a'!E33</f>
        <v>0</v>
      </c>
    </row>
    <row r="20" spans="1:3" ht="12" thickBot="1" x14ac:dyDescent="0.25">
      <c r="A20" s="84">
        <v>2</v>
      </c>
      <c r="B20" s="52" t="s">
        <v>613</v>
      </c>
      <c r="C20" s="53">
        <f>ROUND(C19*0.03,2)</f>
        <v>0</v>
      </c>
    </row>
    <row r="21" spans="1:3" ht="12" thickBot="1" x14ac:dyDescent="0.25">
      <c r="A21" s="10"/>
      <c r="B21" s="11" t="s">
        <v>12</v>
      </c>
      <c r="C21" s="12">
        <f>SUM(C19:C20)</f>
        <v>0</v>
      </c>
    </row>
    <row r="22" spans="1:3" ht="12" thickBot="1" x14ac:dyDescent="0.25">
      <c r="B22" s="13"/>
      <c r="C22" s="14"/>
    </row>
    <row r="23" spans="1:3" ht="12" thickBot="1" x14ac:dyDescent="0.25">
      <c r="A23" s="370" t="s">
        <v>13</v>
      </c>
      <c r="B23" s="371"/>
      <c r="C23" s="15">
        <f>ROUND(C21*21%,2)</f>
        <v>0</v>
      </c>
    </row>
    <row r="26" spans="1:3" x14ac:dyDescent="0.2">
      <c r="A26" s="1" t="s">
        <v>14</v>
      </c>
      <c r="B26" s="372"/>
      <c r="C26" s="372"/>
    </row>
    <row r="27" spans="1:3" x14ac:dyDescent="0.2">
      <c r="B27" s="367" t="s">
        <v>15</v>
      </c>
      <c r="C27" s="367"/>
    </row>
    <row r="29" spans="1:3" x14ac:dyDescent="0.2">
      <c r="A29" s="1" t="s">
        <v>53</v>
      </c>
      <c r="B29" s="16"/>
      <c r="C29" s="16"/>
    </row>
    <row r="30" spans="1:3" x14ac:dyDescent="0.2">
      <c r="A30" s="16"/>
      <c r="B30" s="16"/>
      <c r="C30" s="16"/>
    </row>
    <row r="31" spans="1:3" x14ac:dyDescent="0.2">
      <c r="A31" s="1" t="s">
        <v>599</v>
      </c>
    </row>
  </sheetData>
  <mergeCells count="5">
    <mergeCell ref="B27:C27"/>
    <mergeCell ref="B4:C4"/>
    <mergeCell ref="B8:C8"/>
    <mergeCell ref="A23:B23"/>
    <mergeCell ref="B26:C26"/>
  </mergeCells>
  <conditionalFormatting sqref="C19 C21 C23">
    <cfRule type="cellIs" dxfId="319" priority="9" operator="equal">
      <formula>0</formula>
    </cfRule>
  </conditionalFormatting>
  <conditionalFormatting sqref="B13:B16">
    <cfRule type="cellIs" dxfId="318" priority="8" operator="equal">
      <formula>0</formula>
    </cfRule>
  </conditionalFormatting>
  <conditionalFormatting sqref="B19">
    <cfRule type="cellIs" dxfId="317" priority="7" operator="equal">
      <formula>0</formula>
    </cfRule>
  </conditionalFormatting>
  <conditionalFormatting sqref="B29">
    <cfRule type="cellIs" dxfId="316" priority="5" operator="equal">
      <formula>0</formula>
    </cfRule>
  </conditionalFormatting>
  <conditionalFormatting sqref="B26:C26">
    <cfRule type="cellIs" dxfId="315" priority="3" operator="equal">
      <formula>0</formula>
    </cfRule>
  </conditionalFormatting>
  <conditionalFormatting sqref="A19">
    <cfRule type="cellIs" dxfId="314" priority="2" operator="equal">
      <formula>0</formula>
    </cfRule>
  </conditionalFormatting>
  <conditionalFormatting sqref="A31">
    <cfRule type="containsText" dxfId="313" priority="1" operator="containsText" text="Tāme sastādīta 20__. gada __. _________">
      <formula>NOT(ISERROR(SEARCH("Tāme sastādīta 20__. gada __. _________",A31)))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P52"/>
  <sheetViews>
    <sheetView view="pageBreakPreview" topLeftCell="A37" zoomScale="130" zoomScaleNormal="100" zoomScaleSheetLayoutView="130" workbookViewId="0">
      <selection activeCell="C38" sqref="C38:C39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7.855468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1">
        <f>'Kops a'!A22</f>
        <v>8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19" t="s">
        <v>154</v>
      </c>
      <c r="D2" s="419"/>
      <c r="E2" s="419"/>
      <c r="F2" s="419"/>
      <c r="G2" s="419"/>
      <c r="H2" s="419"/>
      <c r="I2" s="419"/>
      <c r="J2" s="28"/>
    </row>
    <row r="3" spans="1:16" x14ac:dyDescent="0.2">
      <c r="A3" s="29"/>
      <c r="B3" s="29"/>
      <c r="C3" s="410" t="s">
        <v>17</v>
      </c>
      <c r="D3" s="410"/>
      <c r="E3" s="410"/>
      <c r="F3" s="410"/>
      <c r="G3" s="410"/>
      <c r="H3" s="410"/>
      <c r="I3" s="410"/>
      <c r="J3" s="29"/>
    </row>
    <row r="4" spans="1:16" x14ac:dyDescent="0.2">
      <c r="A4" s="29"/>
      <c r="B4" s="29"/>
      <c r="C4" s="420" t="s">
        <v>52</v>
      </c>
      <c r="D4" s="420"/>
      <c r="E4" s="420"/>
      <c r="F4" s="420"/>
      <c r="G4" s="420"/>
      <c r="H4" s="420"/>
      <c r="I4" s="420"/>
      <c r="J4" s="29"/>
    </row>
    <row r="5" spans="1:16" x14ac:dyDescent="0.2">
      <c r="A5" s="22"/>
      <c r="B5" s="22"/>
      <c r="C5" s="26" t="s">
        <v>5</v>
      </c>
      <c r="D5" s="433" t="str">
        <f>'Kops a'!D6</f>
        <v>Daudzdzīvokļu dzīvojamās ēkas energoefektivitātes paaugstināšana</v>
      </c>
      <c r="E5" s="433"/>
      <c r="F5" s="433"/>
      <c r="G5" s="433"/>
      <c r="H5" s="433"/>
      <c r="I5" s="433"/>
      <c r="J5" s="433"/>
      <c r="K5" s="433"/>
      <c r="L5" s="433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433" t="str">
        <f>'Kops a'!D7</f>
        <v>Daudzdzīvokļu dzīvojamās ēkas energoefektivitātes paaugstināšana</v>
      </c>
      <c r="E6" s="433"/>
      <c r="F6" s="433"/>
      <c r="G6" s="433"/>
      <c r="H6" s="433"/>
      <c r="I6" s="433"/>
      <c r="J6" s="433"/>
      <c r="K6" s="433"/>
      <c r="L6" s="433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433" t="str">
        <f>'Kops a'!D8</f>
        <v>Parka iela 13, Olaine, Olaines novads, LV-2114</v>
      </c>
      <c r="E7" s="433"/>
      <c r="F7" s="433"/>
      <c r="G7" s="433"/>
      <c r="H7" s="433"/>
      <c r="I7" s="433"/>
      <c r="J7" s="433"/>
      <c r="K7" s="433"/>
      <c r="L7" s="433"/>
      <c r="M7" s="16"/>
      <c r="N7" s="16"/>
      <c r="O7" s="16"/>
      <c r="P7" s="16"/>
    </row>
    <row r="8" spans="1:16" x14ac:dyDescent="0.2">
      <c r="A8" s="22"/>
      <c r="B8" s="22"/>
      <c r="C8" s="95" t="s">
        <v>20</v>
      </c>
      <c r="D8" s="433" t="str">
        <f>'Kops a'!D9</f>
        <v>Iepirkums Nr. AS OŪS 2021/10_E</v>
      </c>
      <c r="E8" s="433"/>
      <c r="F8" s="433"/>
      <c r="G8" s="433"/>
      <c r="H8" s="433"/>
      <c r="I8" s="433"/>
      <c r="J8" s="433"/>
      <c r="K8" s="433"/>
      <c r="L8" s="433"/>
      <c r="M8" s="16"/>
      <c r="N8" s="16"/>
      <c r="O8" s="16"/>
      <c r="P8" s="16"/>
    </row>
    <row r="9" spans="1:16" ht="11.25" customHeight="1" x14ac:dyDescent="0.2">
      <c r="A9" s="421" t="str">
        <f>'2a'!A9:F9</f>
        <v>Tāme sastādīta  2020. gada tirgus cenās, pamatojoties uz AR daļas rasējumiem</v>
      </c>
      <c r="B9" s="421"/>
      <c r="C9" s="421"/>
      <c r="D9" s="421"/>
      <c r="E9" s="421"/>
      <c r="F9" s="421"/>
      <c r="G9" s="30"/>
      <c r="H9" s="30"/>
      <c r="I9" s="30"/>
      <c r="J9" s="425" t="s">
        <v>39</v>
      </c>
      <c r="K9" s="425"/>
      <c r="L9" s="425"/>
      <c r="M9" s="425"/>
      <c r="N9" s="432">
        <f>P40</f>
        <v>0</v>
      </c>
      <c r="O9" s="432"/>
      <c r="P9" s="30"/>
    </row>
    <row r="10" spans="1:16" x14ac:dyDescent="0.2">
      <c r="A10" s="31"/>
      <c r="B10" s="32"/>
      <c r="C10" s="95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A46</f>
        <v xml:space="preserve">Tāme sastādīta </v>
      </c>
    </row>
    <row r="11" spans="1:16" ht="12" thickBot="1" x14ac:dyDescent="0.25">
      <c r="A11" s="31"/>
      <c r="B11" s="32"/>
      <c r="C11" s="95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389" t="s">
        <v>23</v>
      </c>
      <c r="B12" s="427" t="s">
        <v>40</v>
      </c>
      <c r="C12" s="423" t="s">
        <v>41</v>
      </c>
      <c r="D12" s="430" t="s">
        <v>42</v>
      </c>
      <c r="E12" s="413" t="s">
        <v>43</v>
      </c>
      <c r="F12" s="422" t="s">
        <v>44</v>
      </c>
      <c r="G12" s="423"/>
      <c r="H12" s="423"/>
      <c r="I12" s="423"/>
      <c r="J12" s="423"/>
      <c r="K12" s="424"/>
      <c r="L12" s="422" t="s">
        <v>45</v>
      </c>
      <c r="M12" s="423"/>
      <c r="N12" s="423"/>
      <c r="O12" s="423"/>
      <c r="P12" s="424"/>
    </row>
    <row r="13" spans="1:16" ht="126.75" customHeight="1" thickBot="1" x14ac:dyDescent="0.25">
      <c r="A13" s="426"/>
      <c r="B13" s="428"/>
      <c r="C13" s="429"/>
      <c r="D13" s="431"/>
      <c r="E13" s="41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98"/>
      <c r="B14" s="159"/>
      <c r="C14" s="160" t="s">
        <v>83</v>
      </c>
      <c r="D14" s="181"/>
      <c r="E14" s="181"/>
      <c r="F14" s="100"/>
      <c r="G14" s="98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142">
        <v>1</v>
      </c>
      <c r="B15" s="143" t="s">
        <v>80</v>
      </c>
      <c r="C15" s="253" t="s">
        <v>412</v>
      </c>
      <c r="D15" s="181" t="s">
        <v>85</v>
      </c>
      <c r="E15" s="185">
        <v>1.2</v>
      </c>
      <c r="F15" s="98"/>
      <c r="G15" s="98"/>
      <c r="H15" s="47"/>
      <c r="I15" s="67"/>
      <c r="J15" s="67"/>
      <c r="K15" s="48"/>
      <c r="L15" s="49"/>
      <c r="M15" s="47"/>
      <c r="N15" s="47"/>
      <c r="O15" s="47"/>
      <c r="P15" s="48"/>
    </row>
    <row r="16" spans="1:16" ht="22.5" x14ac:dyDescent="0.2">
      <c r="A16" s="142">
        <v>2</v>
      </c>
      <c r="B16" s="148" t="s">
        <v>80</v>
      </c>
      <c r="C16" s="161" t="s">
        <v>155</v>
      </c>
      <c r="D16" s="181" t="s">
        <v>84</v>
      </c>
      <c r="E16" s="108">
        <v>490.2</v>
      </c>
      <c r="F16" s="329"/>
      <c r="G16" s="329"/>
      <c r="H16" s="47"/>
      <c r="I16" s="67"/>
      <c r="J16" s="67"/>
      <c r="K16" s="48"/>
      <c r="L16" s="49"/>
      <c r="M16" s="47"/>
      <c r="N16" s="47"/>
      <c r="O16" s="47"/>
      <c r="P16" s="48"/>
    </row>
    <row r="17" spans="1:16" ht="33.75" x14ac:dyDescent="0.2">
      <c r="A17" s="101">
        <v>3</v>
      </c>
      <c r="B17" s="156" t="s">
        <v>80</v>
      </c>
      <c r="C17" s="155" t="s">
        <v>416</v>
      </c>
      <c r="D17" s="100" t="s">
        <v>84</v>
      </c>
      <c r="E17" s="99">
        <v>24.5</v>
      </c>
      <c r="F17" s="329"/>
      <c r="G17" s="329"/>
      <c r="H17" s="47"/>
      <c r="I17" s="67"/>
      <c r="J17" s="67"/>
      <c r="K17" s="48"/>
      <c r="L17" s="49"/>
      <c r="M17" s="47"/>
      <c r="N17" s="47"/>
      <c r="O17" s="47"/>
      <c r="P17" s="48"/>
    </row>
    <row r="18" spans="1:16" ht="22.5" x14ac:dyDescent="0.2">
      <c r="A18" s="101"/>
      <c r="B18" s="156"/>
      <c r="C18" s="342" t="s">
        <v>216</v>
      </c>
      <c r="D18" s="99" t="s">
        <v>78</v>
      </c>
      <c r="E18" s="99">
        <v>49</v>
      </c>
      <c r="F18" s="329"/>
      <c r="G18" s="329"/>
      <c r="H18" s="47"/>
      <c r="I18" s="67"/>
      <c r="J18" s="67"/>
      <c r="K18" s="48"/>
      <c r="L18" s="49"/>
      <c r="M18" s="47"/>
      <c r="N18" s="47"/>
      <c r="O18" s="47"/>
      <c r="P18" s="48"/>
    </row>
    <row r="19" spans="1:16" ht="22.5" x14ac:dyDescent="0.2">
      <c r="A19" s="101"/>
      <c r="B19" s="156"/>
      <c r="C19" s="342" t="s">
        <v>217</v>
      </c>
      <c r="D19" s="99" t="s">
        <v>78</v>
      </c>
      <c r="E19" s="99">
        <v>245</v>
      </c>
      <c r="F19" s="329"/>
      <c r="G19" s="329"/>
      <c r="H19" s="47"/>
      <c r="I19" s="67"/>
      <c r="J19" s="67"/>
      <c r="K19" s="48"/>
      <c r="L19" s="49"/>
      <c r="M19" s="47"/>
      <c r="N19" s="47"/>
      <c r="O19" s="47"/>
      <c r="P19" s="48"/>
    </row>
    <row r="20" spans="1:16" ht="22.5" x14ac:dyDescent="0.2">
      <c r="A20" s="142">
        <v>4</v>
      </c>
      <c r="B20" s="143" t="s">
        <v>80</v>
      </c>
      <c r="C20" s="161" t="s">
        <v>563</v>
      </c>
      <c r="D20" s="181" t="s">
        <v>91</v>
      </c>
      <c r="E20" s="108">
        <v>60</v>
      </c>
      <c r="F20" s="329"/>
      <c r="G20" s="329"/>
      <c r="H20" s="47"/>
      <c r="I20" s="67"/>
      <c r="J20" s="67"/>
      <c r="K20" s="48"/>
      <c r="L20" s="49"/>
      <c r="M20" s="47"/>
      <c r="N20" s="47"/>
      <c r="O20" s="47"/>
      <c r="P20" s="48"/>
    </row>
    <row r="21" spans="1:16" ht="22.5" x14ac:dyDescent="0.2">
      <c r="A21" s="142">
        <v>5</v>
      </c>
      <c r="B21" s="143" t="s">
        <v>80</v>
      </c>
      <c r="C21" s="161" t="s">
        <v>564</v>
      </c>
      <c r="D21" s="181" t="s">
        <v>91</v>
      </c>
      <c r="E21" s="108">
        <v>60</v>
      </c>
      <c r="F21" s="329"/>
      <c r="G21" s="329"/>
      <c r="H21" s="47"/>
      <c r="I21" s="67"/>
      <c r="J21" s="67"/>
      <c r="K21" s="48"/>
      <c r="L21" s="49"/>
      <c r="M21" s="47"/>
      <c r="N21" s="47"/>
      <c r="O21" s="47"/>
      <c r="P21" s="48"/>
    </row>
    <row r="22" spans="1:16" x14ac:dyDescent="0.2">
      <c r="A22" s="154"/>
      <c r="B22" s="164"/>
      <c r="C22" s="254" t="s">
        <v>413</v>
      </c>
      <c r="D22" s="181"/>
      <c r="E22" s="182"/>
      <c r="F22" s="329"/>
      <c r="G22" s="329"/>
      <c r="H22" s="47"/>
      <c r="I22" s="67"/>
      <c r="J22" s="67"/>
      <c r="K22" s="48"/>
      <c r="L22" s="49"/>
      <c r="M22" s="47"/>
      <c r="N22" s="47"/>
      <c r="O22" s="47"/>
      <c r="P22" s="48"/>
    </row>
    <row r="23" spans="1:16" ht="33.75" x14ac:dyDescent="0.2">
      <c r="A23" s="142">
        <v>6</v>
      </c>
      <c r="B23" s="143" t="s">
        <v>80</v>
      </c>
      <c r="C23" s="253" t="s">
        <v>417</v>
      </c>
      <c r="D23" s="106" t="s">
        <v>84</v>
      </c>
      <c r="E23" s="108">
        <v>490.2</v>
      </c>
      <c r="F23" s="329"/>
      <c r="G23" s="329"/>
      <c r="H23" s="47"/>
      <c r="I23" s="67"/>
      <c r="J23" s="67"/>
      <c r="K23" s="48"/>
      <c r="L23" s="49"/>
      <c r="M23" s="47"/>
      <c r="N23" s="47"/>
      <c r="O23" s="47"/>
      <c r="P23" s="48"/>
    </row>
    <row r="24" spans="1:16" x14ac:dyDescent="0.2">
      <c r="A24" s="142"/>
      <c r="B24" s="143"/>
      <c r="C24" s="348" t="s">
        <v>209</v>
      </c>
      <c r="D24" s="216" t="s">
        <v>78</v>
      </c>
      <c r="E24" s="221">
        <v>107.8</v>
      </c>
      <c r="F24" s="329"/>
      <c r="G24" s="329"/>
      <c r="H24" s="47"/>
      <c r="I24" s="67"/>
      <c r="J24" s="67"/>
      <c r="K24" s="48"/>
      <c r="L24" s="49"/>
      <c r="M24" s="47"/>
      <c r="N24" s="47"/>
      <c r="O24" s="47"/>
      <c r="P24" s="48"/>
    </row>
    <row r="25" spans="1:16" x14ac:dyDescent="0.2">
      <c r="A25" s="142"/>
      <c r="B25" s="143"/>
      <c r="C25" s="342" t="s">
        <v>206</v>
      </c>
      <c r="D25" s="96" t="s">
        <v>78</v>
      </c>
      <c r="E25" s="221">
        <v>2941.2</v>
      </c>
      <c r="F25" s="329"/>
      <c r="G25" s="329"/>
      <c r="H25" s="47"/>
      <c r="I25" s="67"/>
      <c r="J25" s="67"/>
      <c r="K25" s="48"/>
      <c r="L25" s="49"/>
      <c r="M25" s="47"/>
      <c r="N25" s="47"/>
      <c r="O25" s="47"/>
      <c r="P25" s="48"/>
    </row>
    <row r="26" spans="1:16" ht="22.5" x14ac:dyDescent="0.2">
      <c r="A26" s="142"/>
      <c r="B26" s="143"/>
      <c r="C26" s="342" t="s">
        <v>414</v>
      </c>
      <c r="D26" s="106" t="s">
        <v>84</v>
      </c>
      <c r="E26" s="108">
        <v>514.71</v>
      </c>
      <c r="F26" s="329"/>
      <c r="G26" s="329"/>
      <c r="H26" s="47"/>
      <c r="I26" s="67"/>
      <c r="J26" s="67"/>
      <c r="K26" s="48"/>
      <c r="L26" s="49"/>
      <c r="M26" s="47"/>
      <c r="N26" s="47"/>
      <c r="O26" s="47"/>
      <c r="P26" s="48"/>
    </row>
    <row r="27" spans="1:16" ht="33.75" x14ac:dyDescent="0.2">
      <c r="A27" s="142">
        <v>7</v>
      </c>
      <c r="B27" s="149" t="s">
        <v>80</v>
      </c>
      <c r="C27" s="97" t="s">
        <v>418</v>
      </c>
      <c r="D27" s="106" t="s">
        <v>84</v>
      </c>
      <c r="E27" s="108">
        <v>490.2</v>
      </c>
      <c r="F27" s="329"/>
      <c r="G27" s="329"/>
      <c r="H27" s="47"/>
      <c r="I27" s="67"/>
      <c r="J27" s="67"/>
      <c r="K27" s="48"/>
      <c r="L27" s="49"/>
      <c r="M27" s="47"/>
      <c r="N27" s="47"/>
      <c r="O27" s="47"/>
      <c r="P27" s="48"/>
    </row>
    <row r="28" spans="1:16" x14ac:dyDescent="0.2">
      <c r="A28" s="142"/>
      <c r="B28" s="149"/>
      <c r="C28" s="342" t="s">
        <v>206</v>
      </c>
      <c r="D28" s="96" t="s">
        <v>78</v>
      </c>
      <c r="E28" s="221">
        <v>2941.2</v>
      </c>
      <c r="F28" s="329"/>
      <c r="G28" s="329"/>
      <c r="H28" s="47"/>
      <c r="I28" s="67"/>
      <c r="J28" s="67"/>
      <c r="K28" s="48"/>
      <c r="L28" s="49"/>
      <c r="M28" s="47"/>
      <c r="N28" s="47"/>
      <c r="O28" s="47"/>
      <c r="P28" s="48"/>
    </row>
    <row r="29" spans="1:16" ht="22.5" x14ac:dyDescent="0.2">
      <c r="A29" s="142"/>
      <c r="B29" s="149"/>
      <c r="C29" s="342" t="s">
        <v>207</v>
      </c>
      <c r="D29" s="106" t="s">
        <v>84</v>
      </c>
      <c r="E29" s="108">
        <v>563.73</v>
      </c>
      <c r="F29" s="329"/>
      <c r="G29" s="329"/>
      <c r="H29" s="47"/>
      <c r="I29" s="67"/>
      <c r="J29" s="67"/>
      <c r="K29" s="48"/>
      <c r="L29" s="49"/>
      <c r="M29" s="47"/>
      <c r="N29" s="47"/>
      <c r="O29" s="47"/>
      <c r="P29" s="48"/>
    </row>
    <row r="30" spans="1:16" ht="22.5" x14ac:dyDescent="0.2">
      <c r="A30" s="101"/>
      <c r="B30" s="156"/>
      <c r="C30" s="135" t="s">
        <v>415</v>
      </c>
      <c r="D30" s="182"/>
      <c r="E30" s="108"/>
      <c r="F30" s="329"/>
      <c r="G30" s="329"/>
      <c r="H30" s="47"/>
      <c r="I30" s="67"/>
      <c r="J30" s="67"/>
      <c r="K30" s="48"/>
      <c r="L30" s="49"/>
      <c r="M30" s="47"/>
      <c r="N30" s="47"/>
      <c r="O30" s="47"/>
      <c r="P30" s="48"/>
    </row>
    <row r="31" spans="1:16" ht="33.75" x14ac:dyDescent="0.2">
      <c r="A31" s="101">
        <v>8</v>
      </c>
      <c r="B31" s="156" t="s">
        <v>80</v>
      </c>
      <c r="C31" s="161" t="s">
        <v>419</v>
      </c>
      <c r="D31" s="181" t="s">
        <v>84</v>
      </c>
      <c r="E31" s="108">
        <v>21.2</v>
      </c>
      <c r="F31" s="329"/>
      <c r="G31" s="329"/>
      <c r="H31" s="47"/>
      <c r="I31" s="67"/>
      <c r="J31" s="67"/>
      <c r="K31" s="48"/>
      <c r="L31" s="49"/>
      <c r="M31" s="47"/>
      <c r="N31" s="47"/>
      <c r="O31" s="47"/>
      <c r="P31" s="48"/>
    </row>
    <row r="32" spans="1:16" ht="45" x14ac:dyDescent="0.2">
      <c r="A32" s="142">
        <v>9</v>
      </c>
      <c r="B32" s="148" t="s">
        <v>80</v>
      </c>
      <c r="C32" s="253" t="s">
        <v>420</v>
      </c>
      <c r="D32" s="106" t="s">
        <v>84</v>
      </c>
      <c r="E32" s="108">
        <v>21.2</v>
      </c>
      <c r="F32" s="329"/>
      <c r="G32" s="329"/>
      <c r="H32" s="47"/>
      <c r="I32" s="67"/>
      <c r="J32" s="67"/>
      <c r="K32" s="48"/>
      <c r="L32" s="49"/>
      <c r="M32" s="47"/>
      <c r="N32" s="47"/>
      <c r="O32" s="47"/>
      <c r="P32" s="48"/>
    </row>
    <row r="33" spans="1:16" x14ac:dyDescent="0.2">
      <c r="A33" s="101"/>
      <c r="B33" s="156"/>
      <c r="C33" s="348" t="s">
        <v>209</v>
      </c>
      <c r="D33" s="216" t="s">
        <v>78</v>
      </c>
      <c r="E33" s="221">
        <v>4.7</v>
      </c>
      <c r="F33" s="329"/>
      <c r="G33" s="329"/>
      <c r="H33" s="47"/>
      <c r="I33" s="67"/>
      <c r="J33" s="67"/>
      <c r="K33" s="48"/>
      <c r="L33" s="49"/>
      <c r="M33" s="47"/>
      <c r="N33" s="47"/>
      <c r="O33" s="47"/>
      <c r="P33" s="48"/>
    </row>
    <row r="34" spans="1:16" x14ac:dyDescent="0.2">
      <c r="A34" s="101"/>
      <c r="B34" s="156"/>
      <c r="C34" s="342" t="s">
        <v>206</v>
      </c>
      <c r="D34" s="96" t="s">
        <v>78</v>
      </c>
      <c r="E34" s="221">
        <v>127.2</v>
      </c>
      <c r="F34" s="329"/>
      <c r="G34" s="329"/>
      <c r="H34" s="47"/>
      <c r="I34" s="67"/>
      <c r="J34" s="67"/>
      <c r="K34" s="48"/>
      <c r="L34" s="49"/>
      <c r="M34" s="47"/>
      <c r="N34" s="47"/>
      <c r="O34" s="47"/>
      <c r="P34" s="48"/>
    </row>
    <row r="35" spans="1:16" s="136" customFormat="1" ht="22.5" x14ac:dyDescent="0.2">
      <c r="A35" s="294"/>
      <c r="B35" s="162"/>
      <c r="C35" s="342" t="s">
        <v>258</v>
      </c>
      <c r="D35" s="106" t="s">
        <v>84</v>
      </c>
      <c r="E35" s="108">
        <v>22.26</v>
      </c>
      <c r="F35" s="329"/>
      <c r="G35" s="329"/>
      <c r="H35" s="47"/>
      <c r="I35" s="67"/>
      <c r="J35" s="67"/>
      <c r="K35" s="48"/>
      <c r="L35" s="49"/>
      <c r="M35" s="47"/>
      <c r="N35" s="47"/>
      <c r="O35" s="47"/>
      <c r="P35" s="48"/>
    </row>
    <row r="36" spans="1:16" x14ac:dyDescent="0.2">
      <c r="A36" s="142"/>
      <c r="B36" s="143"/>
      <c r="C36" s="149" t="s">
        <v>103</v>
      </c>
      <c r="D36" s="181" t="s">
        <v>63</v>
      </c>
      <c r="E36" s="182">
        <v>191</v>
      </c>
      <c r="F36" s="329"/>
      <c r="G36" s="329"/>
      <c r="H36" s="47"/>
      <c r="I36" s="67"/>
      <c r="J36" s="67"/>
      <c r="K36" s="48"/>
      <c r="L36" s="49"/>
      <c r="M36" s="47"/>
      <c r="N36" s="47"/>
      <c r="O36" s="47"/>
      <c r="P36" s="48"/>
    </row>
    <row r="37" spans="1:16" ht="33.75" x14ac:dyDescent="0.2">
      <c r="A37" s="144">
        <v>10</v>
      </c>
      <c r="B37" s="145" t="s">
        <v>80</v>
      </c>
      <c r="C37" s="97" t="s">
        <v>421</v>
      </c>
      <c r="D37" s="106" t="s">
        <v>84</v>
      </c>
      <c r="E37" s="108">
        <v>21.2</v>
      </c>
      <c r="F37" s="329"/>
      <c r="G37" s="329"/>
      <c r="H37" s="47"/>
      <c r="I37" s="67"/>
      <c r="J37" s="67"/>
      <c r="K37" s="48"/>
      <c r="L37" s="49"/>
      <c r="M37" s="47"/>
      <c r="N37" s="47"/>
      <c r="O37" s="47"/>
      <c r="P37" s="48"/>
    </row>
    <row r="38" spans="1:16" x14ac:dyDescent="0.2">
      <c r="A38" s="144"/>
      <c r="B38" s="145"/>
      <c r="C38" s="342" t="s">
        <v>206</v>
      </c>
      <c r="D38" s="96" t="s">
        <v>78</v>
      </c>
      <c r="E38" s="221">
        <v>127.2</v>
      </c>
      <c r="F38" s="329"/>
      <c r="G38" s="329"/>
      <c r="H38" s="47"/>
      <c r="I38" s="67"/>
      <c r="J38" s="67"/>
      <c r="K38" s="48"/>
      <c r="L38" s="49"/>
      <c r="M38" s="47"/>
      <c r="N38" s="47"/>
      <c r="O38" s="47"/>
      <c r="P38" s="48"/>
    </row>
    <row r="39" spans="1:16" ht="23.25" thickBot="1" x14ac:dyDescent="0.25">
      <c r="A39" s="142"/>
      <c r="B39" s="143"/>
      <c r="C39" s="342" t="s">
        <v>207</v>
      </c>
      <c r="D39" s="106" t="s">
        <v>84</v>
      </c>
      <c r="E39" s="108">
        <v>24.38</v>
      </c>
      <c r="F39" s="329"/>
      <c r="G39" s="329"/>
      <c r="H39" s="47"/>
      <c r="I39" s="67"/>
      <c r="J39" s="67"/>
      <c r="K39" s="48"/>
      <c r="L39" s="49"/>
      <c r="M39" s="47"/>
      <c r="N39" s="47"/>
      <c r="O39" s="47"/>
      <c r="P39" s="48"/>
    </row>
    <row r="40" spans="1:16" ht="12" thickBot="1" x14ac:dyDescent="0.25">
      <c r="A40" s="416" t="str">
        <f>'1a'!A31:K31</f>
        <v xml:space="preserve">Tiešās izmaksas kopā, t. sk. darba devēja sociālais nodoklis 23.59% 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8"/>
      <c r="L40" s="71">
        <f>SUM(L14:L39)</f>
        <v>0</v>
      </c>
      <c r="M40" s="72">
        <f>SUM(M14:M39)</f>
        <v>0</v>
      </c>
      <c r="N40" s="72">
        <f>SUM(N14:N39)</f>
        <v>0</v>
      </c>
      <c r="O40" s="72">
        <f>SUM(O14:O39)</f>
        <v>0</v>
      </c>
      <c r="P40" s="73">
        <f>SUM(P14:P39)</f>
        <v>0</v>
      </c>
    </row>
    <row r="41" spans="1:16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2">
      <c r="A43" s="1" t="s">
        <v>14</v>
      </c>
      <c r="B43" s="16"/>
      <c r="C43" s="415">
        <f>'Kops a'!C38:H38</f>
        <v>0</v>
      </c>
      <c r="D43" s="415"/>
      <c r="E43" s="415"/>
      <c r="F43" s="415"/>
      <c r="G43" s="415"/>
      <c r="H43" s="415"/>
      <c r="I43" s="16"/>
      <c r="J43" s="16"/>
      <c r="K43" s="16"/>
      <c r="L43" s="16"/>
      <c r="M43" s="16"/>
      <c r="N43" s="16"/>
      <c r="O43" s="16"/>
      <c r="P43" s="16"/>
    </row>
    <row r="44" spans="1:16" x14ac:dyDescent="0.2">
      <c r="A44" s="16"/>
      <c r="B44" s="16"/>
      <c r="C44" s="367" t="s">
        <v>15</v>
      </c>
      <c r="D44" s="367"/>
      <c r="E44" s="367"/>
      <c r="F44" s="367"/>
      <c r="G44" s="367"/>
      <c r="H44" s="367"/>
      <c r="I44" s="16"/>
      <c r="J44" s="16"/>
      <c r="K44" s="16"/>
      <c r="L44" s="16"/>
      <c r="M44" s="16"/>
      <c r="N44" s="16"/>
      <c r="O44" s="16"/>
      <c r="P44" s="16"/>
    </row>
    <row r="45" spans="1:16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2">
      <c r="A46" s="87" t="str">
        <f>'Kops a'!A41</f>
        <v xml:space="preserve">Tāme sastādīta </v>
      </c>
      <c r="B46" s="88"/>
      <c r="C46" s="88"/>
      <c r="D46" s="88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2">
      <c r="A48" s="1" t="s">
        <v>37</v>
      </c>
      <c r="B48" s="16"/>
      <c r="C48" s="415">
        <f>'Kops a'!C43:H43</f>
        <v>0</v>
      </c>
      <c r="D48" s="415"/>
      <c r="E48" s="415"/>
      <c r="F48" s="415"/>
      <c r="G48" s="415"/>
      <c r="H48" s="415"/>
      <c r="I48" s="16"/>
      <c r="J48" s="16"/>
      <c r="K48" s="16"/>
      <c r="L48" s="16"/>
      <c r="M48" s="16"/>
      <c r="N48" s="16"/>
      <c r="O48" s="16"/>
      <c r="P48" s="16"/>
    </row>
    <row r="49" spans="1:16" x14ac:dyDescent="0.2">
      <c r="A49" s="16"/>
      <c r="B49" s="16"/>
      <c r="C49" s="367" t="s">
        <v>15</v>
      </c>
      <c r="D49" s="367"/>
      <c r="E49" s="367"/>
      <c r="F49" s="367"/>
      <c r="G49" s="367"/>
      <c r="H49" s="367"/>
      <c r="I49" s="16"/>
      <c r="J49" s="16"/>
      <c r="K49" s="16"/>
      <c r="L49" s="16"/>
      <c r="M49" s="16"/>
      <c r="N49" s="16"/>
      <c r="O49" s="16"/>
      <c r="P49" s="16"/>
    </row>
    <row r="50" spans="1:1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x14ac:dyDescent="0.2">
      <c r="A51" s="87" t="s">
        <v>54</v>
      </c>
      <c r="B51" s="88"/>
      <c r="C51" s="92">
        <f>'Kops a'!C46</f>
        <v>0</v>
      </c>
      <c r="D51" s="50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49:H49"/>
    <mergeCell ref="C4:I4"/>
    <mergeCell ref="F12:K12"/>
    <mergeCell ref="A9:F9"/>
    <mergeCell ref="J9:M9"/>
    <mergeCell ref="D8:L8"/>
    <mergeCell ref="A40:K40"/>
    <mergeCell ref="C43:H43"/>
    <mergeCell ref="C44:H44"/>
    <mergeCell ref="C48:H48"/>
  </mergeCells>
  <conditionalFormatting sqref="I15:J39">
    <cfRule type="cellIs" dxfId="131" priority="38" operator="equal">
      <formula>0</formula>
    </cfRule>
  </conditionalFormatting>
  <conditionalFormatting sqref="N9:O9 H14:H39 K14:P39">
    <cfRule type="cellIs" dxfId="130" priority="37" operator="equal">
      <formula>0</formula>
    </cfRule>
  </conditionalFormatting>
  <conditionalFormatting sqref="A9:F9">
    <cfRule type="containsText" dxfId="129" priority="3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28" priority="34" operator="equal">
      <formula>0</formula>
    </cfRule>
  </conditionalFormatting>
  <conditionalFormatting sqref="O10">
    <cfRule type="cellIs" dxfId="127" priority="33" operator="equal">
      <formula>"20__. gada __. _________"</formula>
    </cfRule>
  </conditionalFormatting>
  <conditionalFormatting sqref="A40:K40">
    <cfRule type="containsText" dxfId="126" priority="32" operator="containsText" text="Tiešās izmaksas kopā, t. sk. darba devēja sociālais nodoklis __.__% ">
      <formula>NOT(ISERROR(SEARCH("Tiešās izmaksas kopā, t. sk. darba devēja sociālais nodoklis __.__% ",A40)))</formula>
    </cfRule>
  </conditionalFormatting>
  <conditionalFormatting sqref="L40:P40">
    <cfRule type="cellIs" dxfId="125" priority="27" operator="equal">
      <formula>0</formula>
    </cfRule>
  </conditionalFormatting>
  <conditionalFormatting sqref="C4:I4">
    <cfRule type="cellIs" dxfId="124" priority="26" operator="equal">
      <formula>0</formula>
    </cfRule>
  </conditionalFormatting>
  <conditionalFormatting sqref="D5:L8">
    <cfRule type="cellIs" dxfId="123" priority="22" operator="equal">
      <formula>0</formula>
    </cfRule>
  </conditionalFormatting>
  <conditionalFormatting sqref="I14:J14">
    <cfRule type="cellIs" dxfId="122" priority="19" operator="equal">
      <formula>0</formula>
    </cfRule>
  </conditionalFormatting>
  <conditionalFormatting sqref="P10">
    <cfRule type="cellIs" dxfId="121" priority="18" operator="equal">
      <formula>"20__. gada __. _________"</formula>
    </cfRule>
  </conditionalFormatting>
  <conditionalFormatting sqref="C48:H48">
    <cfRule type="cellIs" dxfId="120" priority="15" operator="equal">
      <formula>0</formula>
    </cfRule>
  </conditionalFormatting>
  <conditionalFormatting sqref="C43:H43">
    <cfRule type="cellIs" dxfId="119" priority="14" operator="equal">
      <formula>0</formula>
    </cfRule>
  </conditionalFormatting>
  <conditionalFormatting sqref="C48:H48 C51 C43:H43">
    <cfRule type="cellIs" dxfId="118" priority="13" operator="equal">
      <formula>0</formula>
    </cfRule>
  </conditionalFormatting>
  <conditionalFormatting sqref="D1">
    <cfRule type="cellIs" dxfId="117" priority="12" operator="equal">
      <formula>0</formula>
    </cfRule>
  </conditionalFormatting>
  <conditionalFormatting sqref="C25:E25">
    <cfRule type="cellIs" dxfId="116" priority="10" operator="equal">
      <formula>0</formula>
    </cfRule>
  </conditionalFormatting>
  <conditionalFormatting sqref="C34:E34">
    <cfRule type="cellIs" dxfId="115" priority="6" operator="equal">
      <formula>0</formula>
    </cfRule>
  </conditionalFormatting>
  <conditionalFormatting sqref="C24:E24">
    <cfRule type="cellIs" dxfId="114" priority="9" operator="equal">
      <formula>0</formula>
    </cfRule>
  </conditionalFormatting>
  <conditionalFormatting sqref="C28:D28">
    <cfRule type="cellIs" dxfId="113" priority="8" operator="equal">
      <formula>0</formula>
    </cfRule>
  </conditionalFormatting>
  <conditionalFormatting sqref="E28">
    <cfRule type="cellIs" dxfId="112" priority="7" operator="equal">
      <formula>0</formula>
    </cfRule>
  </conditionalFormatting>
  <conditionalFormatting sqref="C38:D38">
    <cfRule type="cellIs" dxfId="111" priority="4" operator="equal">
      <formula>0</formula>
    </cfRule>
  </conditionalFormatting>
  <conditionalFormatting sqref="E38">
    <cfRule type="cellIs" dxfId="110" priority="3" operator="equal">
      <formula>0</formula>
    </cfRule>
  </conditionalFormatting>
  <conditionalFormatting sqref="C33:E33">
    <cfRule type="cellIs" dxfId="109" priority="5" operator="equal">
      <formula>0</formula>
    </cfRule>
  </conditionalFormatting>
  <pageMargins left="0.9055118110236221" right="0.51181102362204722" top="0.74803149606299213" bottom="0.74803149606299213" header="0.31496062992125984" footer="0.31496062992125984"/>
  <pageSetup paperSize="9" scale="9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EE428164-089A-404E-98DC-227888EB2467}">
            <xm:f>NOT(ISERROR(SEARCH("Tāme sastādīta ____. gada ___. ______________",A46)))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  <x14:conditionalFormatting xmlns:xm="http://schemas.microsoft.com/office/excel/2006/main">
          <x14:cfRule type="containsText" priority="16" operator="containsText" id="{879A8C95-2477-46CB-81ED-05AD5C15D29F}">
            <xm:f>NOT(ISERROR(SEARCH("Sertifikāta Nr. _________________________________",A51)))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P52"/>
  <sheetViews>
    <sheetView view="pageBreakPreview" topLeftCell="A31" zoomScale="150" zoomScaleNormal="100" zoomScaleSheetLayoutView="150" workbookViewId="0">
      <selection activeCell="C39" sqref="C39"/>
    </sheetView>
  </sheetViews>
  <sheetFormatPr defaultRowHeight="11.25" x14ac:dyDescent="0.2"/>
  <cols>
    <col min="1" max="1" width="4.5703125" style="1" customWidth="1"/>
    <col min="2" max="2" width="5.28515625" style="93" customWidth="1"/>
    <col min="3" max="3" width="38.42578125" style="1" customWidth="1"/>
    <col min="4" max="4" width="5.85546875" style="1" customWidth="1"/>
    <col min="5" max="5" width="7.570312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C1" s="26" t="s">
        <v>38</v>
      </c>
      <c r="D1" s="51">
        <f>'Kops a'!A23</f>
        <v>9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9"/>
      <c r="C2" s="419" t="s">
        <v>138</v>
      </c>
      <c r="D2" s="419"/>
      <c r="E2" s="419"/>
      <c r="F2" s="419"/>
      <c r="G2" s="419"/>
      <c r="H2" s="419"/>
      <c r="I2" s="419"/>
      <c r="J2" s="28"/>
    </row>
    <row r="3" spans="1:16" x14ac:dyDescent="0.2">
      <c r="A3" s="29"/>
      <c r="B3" s="29"/>
      <c r="C3" s="410" t="s">
        <v>17</v>
      </c>
      <c r="D3" s="410"/>
      <c r="E3" s="410"/>
      <c r="F3" s="410"/>
      <c r="G3" s="410"/>
      <c r="H3" s="410"/>
      <c r="I3" s="410"/>
      <c r="J3" s="29"/>
    </row>
    <row r="4" spans="1:16" x14ac:dyDescent="0.2">
      <c r="A4" s="29"/>
      <c r="B4" s="29"/>
      <c r="C4" s="420" t="s">
        <v>52</v>
      </c>
      <c r="D4" s="420"/>
      <c r="E4" s="420"/>
      <c r="F4" s="420"/>
      <c r="G4" s="420"/>
      <c r="H4" s="420"/>
      <c r="I4" s="420"/>
      <c r="J4" s="29"/>
    </row>
    <row r="5" spans="1:16" x14ac:dyDescent="0.2">
      <c r="A5" s="22"/>
      <c r="C5" s="26" t="s">
        <v>5</v>
      </c>
      <c r="D5" s="433" t="str">
        <f>'Kops a'!D6</f>
        <v>Daudzdzīvokļu dzīvojamās ēkas energoefektivitātes paaugstināšana</v>
      </c>
      <c r="E5" s="433"/>
      <c r="F5" s="433"/>
      <c r="G5" s="433"/>
      <c r="H5" s="433"/>
      <c r="I5" s="433"/>
      <c r="J5" s="433"/>
      <c r="K5" s="433"/>
      <c r="L5" s="433"/>
      <c r="M5" s="16"/>
      <c r="N5" s="16"/>
      <c r="O5" s="16"/>
      <c r="P5" s="16"/>
    </row>
    <row r="6" spans="1:16" x14ac:dyDescent="0.2">
      <c r="A6" s="22"/>
      <c r="C6" s="26" t="s">
        <v>6</v>
      </c>
      <c r="D6" s="433" t="str">
        <f>'Kops a'!D7</f>
        <v>Daudzdzīvokļu dzīvojamās ēkas energoefektivitātes paaugstināšana</v>
      </c>
      <c r="E6" s="433"/>
      <c r="F6" s="433"/>
      <c r="G6" s="433"/>
      <c r="H6" s="433"/>
      <c r="I6" s="433"/>
      <c r="J6" s="433"/>
      <c r="K6" s="433"/>
      <c r="L6" s="433"/>
      <c r="M6" s="16"/>
      <c r="N6" s="16"/>
      <c r="O6" s="16"/>
      <c r="P6" s="16"/>
    </row>
    <row r="7" spans="1:16" x14ac:dyDescent="0.2">
      <c r="A7" s="22"/>
      <c r="C7" s="26" t="s">
        <v>7</v>
      </c>
      <c r="D7" s="433" t="str">
        <f>'Kops a'!D8</f>
        <v>Parka iela 13, Olaine, Olaines novads, LV-2114</v>
      </c>
      <c r="E7" s="433"/>
      <c r="F7" s="433"/>
      <c r="G7" s="433"/>
      <c r="H7" s="433"/>
      <c r="I7" s="433"/>
      <c r="J7" s="433"/>
      <c r="K7" s="433"/>
      <c r="L7" s="433"/>
      <c r="M7" s="16"/>
      <c r="N7" s="16"/>
      <c r="O7" s="16"/>
      <c r="P7" s="16"/>
    </row>
    <row r="8" spans="1:16" x14ac:dyDescent="0.2">
      <c r="A8" s="22"/>
      <c r="C8" s="95" t="s">
        <v>20</v>
      </c>
      <c r="D8" s="433" t="str">
        <f>'Kops a'!D9</f>
        <v>Iepirkums Nr. AS OŪS 2021/10_E</v>
      </c>
      <c r="E8" s="433"/>
      <c r="F8" s="433"/>
      <c r="G8" s="433"/>
      <c r="H8" s="433"/>
      <c r="I8" s="433"/>
      <c r="J8" s="433"/>
      <c r="K8" s="433"/>
      <c r="L8" s="433"/>
      <c r="M8" s="16"/>
      <c r="N8" s="16"/>
      <c r="O8" s="16"/>
      <c r="P8" s="16"/>
    </row>
    <row r="9" spans="1:16" ht="11.25" customHeight="1" x14ac:dyDescent="0.2">
      <c r="A9" s="421" t="str">
        <f>'2a'!A9:F9</f>
        <v>Tāme sastādīta  2020. gada tirgus cenās, pamatojoties uz AR daļas rasējumiem</v>
      </c>
      <c r="B9" s="421"/>
      <c r="C9" s="421"/>
      <c r="D9" s="421"/>
      <c r="E9" s="421"/>
      <c r="F9" s="421"/>
      <c r="G9" s="30"/>
      <c r="H9" s="30"/>
      <c r="I9" s="30"/>
      <c r="J9" s="425" t="s">
        <v>39</v>
      </c>
      <c r="K9" s="425"/>
      <c r="L9" s="425"/>
      <c r="M9" s="425"/>
      <c r="N9" s="432">
        <f>P40</f>
        <v>0</v>
      </c>
      <c r="O9" s="432"/>
      <c r="P9" s="30"/>
    </row>
    <row r="10" spans="1:16" x14ac:dyDescent="0.2">
      <c r="A10" s="31"/>
      <c r="B10" s="31"/>
      <c r="C10" s="95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A46</f>
        <v xml:space="preserve">Tāme sastādīta </v>
      </c>
    </row>
    <row r="11" spans="1:16" ht="12" thickBot="1" x14ac:dyDescent="0.25">
      <c r="A11" s="31"/>
      <c r="B11" s="31"/>
      <c r="C11" s="95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389" t="s">
        <v>23</v>
      </c>
      <c r="B12" s="427" t="s">
        <v>40</v>
      </c>
      <c r="C12" s="423" t="s">
        <v>41</v>
      </c>
      <c r="D12" s="430" t="s">
        <v>42</v>
      </c>
      <c r="E12" s="413" t="s">
        <v>43</v>
      </c>
      <c r="F12" s="422" t="s">
        <v>44</v>
      </c>
      <c r="G12" s="423"/>
      <c r="H12" s="423"/>
      <c r="I12" s="423"/>
      <c r="J12" s="423"/>
      <c r="K12" s="424"/>
      <c r="L12" s="422" t="s">
        <v>45</v>
      </c>
      <c r="M12" s="423"/>
      <c r="N12" s="423"/>
      <c r="O12" s="423"/>
      <c r="P12" s="424"/>
    </row>
    <row r="13" spans="1:16" ht="131.25" customHeight="1" thickBot="1" x14ac:dyDescent="0.25">
      <c r="A13" s="426"/>
      <c r="B13" s="428"/>
      <c r="C13" s="429"/>
      <c r="D13" s="431"/>
      <c r="E13" s="41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98"/>
      <c r="B14" s="176"/>
      <c r="C14" s="165" t="s">
        <v>422</v>
      </c>
      <c r="D14" s="66"/>
      <c r="E14" s="23"/>
      <c r="F14" s="286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142">
        <v>1</v>
      </c>
      <c r="B15" s="143" t="s">
        <v>80</v>
      </c>
      <c r="C15" s="161" t="s">
        <v>423</v>
      </c>
      <c r="D15" s="24" t="s">
        <v>84</v>
      </c>
      <c r="E15" s="292">
        <v>491.3</v>
      </c>
      <c r="F15" s="286"/>
      <c r="G15" s="67"/>
      <c r="H15" s="47"/>
      <c r="I15" s="67"/>
      <c r="J15" s="67"/>
      <c r="K15" s="48"/>
      <c r="L15" s="49"/>
      <c r="M15" s="47"/>
      <c r="N15" s="47"/>
      <c r="O15" s="47"/>
      <c r="P15" s="48"/>
    </row>
    <row r="16" spans="1:16" ht="22.5" x14ac:dyDescent="0.2">
      <c r="A16" s="142">
        <v>2</v>
      </c>
      <c r="B16" s="143" t="s">
        <v>80</v>
      </c>
      <c r="C16" s="167" t="s">
        <v>424</v>
      </c>
      <c r="D16" s="24" t="s">
        <v>84</v>
      </c>
      <c r="E16" s="292">
        <v>491.3</v>
      </c>
      <c r="F16" s="286"/>
      <c r="G16" s="67"/>
      <c r="H16" s="47"/>
      <c r="I16" s="67"/>
      <c r="J16" s="67"/>
      <c r="K16" s="48"/>
      <c r="L16" s="49"/>
      <c r="M16" s="47"/>
      <c r="N16" s="47"/>
      <c r="O16" s="47"/>
      <c r="P16" s="48"/>
    </row>
    <row r="17" spans="1:16" ht="22.5" x14ac:dyDescent="0.2">
      <c r="A17" s="142"/>
      <c r="B17" s="188"/>
      <c r="C17" s="358" t="s">
        <v>425</v>
      </c>
      <c r="D17" s="24" t="s">
        <v>84</v>
      </c>
      <c r="E17" s="292">
        <v>589.55999999999995</v>
      </c>
      <c r="F17" s="286"/>
      <c r="G17" s="67"/>
      <c r="H17" s="47"/>
      <c r="I17" s="67"/>
      <c r="J17" s="67"/>
      <c r="K17" s="48"/>
      <c r="L17" s="49"/>
      <c r="M17" s="47"/>
      <c r="N17" s="47"/>
      <c r="O17" s="47"/>
      <c r="P17" s="48"/>
    </row>
    <row r="18" spans="1:16" x14ac:dyDescent="0.2">
      <c r="A18" s="142"/>
      <c r="B18" s="188"/>
      <c r="C18" s="358" t="s">
        <v>426</v>
      </c>
      <c r="D18" s="24" t="s">
        <v>91</v>
      </c>
      <c r="E18" s="292">
        <v>163.77000000000001</v>
      </c>
      <c r="F18" s="286"/>
      <c r="G18" s="67"/>
      <c r="H18" s="47"/>
      <c r="I18" s="67"/>
      <c r="J18" s="67"/>
      <c r="K18" s="48"/>
      <c r="L18" s="49"/>
      <c r="M18" s="47"/>
      <c r="N18" s="47"/>
      <c r="O18" s="47"/>
      <c r="P18" s="48"/>
    </row>
    <row r="19" spans="1:16" ht="45" x14ac:dyDescent="0.2">
      <c r="A19" s="142">
        <v>3</v>
      </c>
      <c r="B19" s="148" t="s">
        <v>80</v>
      </c>
      <c r="C19" s="155" t="s">
        <v>427</v>
      </c>
      <c r="D19" s="24" t="s">
        <v>84</v>
      </c>
      <c r="E19" s="292">
        <v>491.3</v>
      </c>
      <c r="F19" s="286"/>
      <c r="G19" s="67"/>
      <c r="H19" s="47"/>
      <c r="I19" s="67"/>
      <c r="J19" s="67"/>
      <c r="K19" s="48"/>
      <c r="L19" s="49"/>
      <c r="M19" s="47"/>
      <c r="N19" s="47"/>
      <c r="O19" s="47"/>
      <c r="P19" s="48"/>
    </row>
    <row r="20" spans="1:16" ht="22.5" x14ac:dyDescent="0.2">
      <c r="A20" s="101"/>
      <c r="B20" s="107"/>
      <c r="C20" s="362" t="s">
        <v>608</v>
      </c>
      <c r="D20" s="24" t="s">
        <v>85</v>
      </c>
      <c r="E20" s="292">
        <v>168.3</v>
      </c>
      <c r="F20" s="286"/>
      <c r="G20" s="67"/>
      <c r="H20" s="47"/>
      <c r="I20" s="67"/>
      <c r="J20" s="67"/>
      <c r="K20" s="48"/>
      <c r="L20" s="49"/>
      <c r="M20" s="47"/>
      <c r="N20" s="47"/>
      <c r="O20" s="47"/>
      <c r="P20" s="48"/>
    </row>
    <row r="21" spans="1:16" ht="33.75" x14ac:dyDescent="0.2">
      <c r="A21" s="142"/>
      <c r="B21" s="247"/>
      <c r="C21" s="160" t="s">
        <v>428</v>
      </c>
      <c r="D21" s="24"/>
      <c r="E21" s="292"/>
      <c r="F21" s="286"/>
      <c r="G21" s="67"/>
      <c r="H21" s="47"/>
      <c r="I21" s="67"/>
      <c r="J21" s="67"/>
      <c r="K21" s="48"/>
      <c r="L21" s="49"/>
      <c r="M21" s="47"/>
      <c r="N21" s="47"/>
      <c r="O21" s="47"/>
      <c r="P21" s="48"/>
    </row>
    <row r="22" spans="1:16" ht="33.75" x14ac:dyDescent="0.2">
      <c r="A22" s="142">
        <v>4</v>
      </c>
      <c r="B22" s="143" t="s">
        <v>80</v>
      </c>
      <c r="C22" s="161" t="s">
        <v>434</v>
      </c>
      <c r="D22" s="24" t="s">
        <v>84</v>
      </c>
      <c r="E22" s="332">
        <v>56</v>
      </c>
      <c r="F22" s="286"/>
      <c r="G22" s="67"/>
      <c r="H22" s="47"/>
      <c r="I22" s="67"/>
      <c r="J22" s="67"/>
      <c r="K22" s="48"/>
      <c r="L22" s="49"/>
      <c r="M22" s="47"/>
      <c r="N22" s="47"/>
      <c r="O22" s="47"/>
      <c r="P22" s="48"/>
    </row>
    <row r="23" spans="1:16" ht="45" x14ac:dyDescent="0.2">
      <c r="A23" s="142">
        <v>5</v>
      </c>
      <c r="B23" s="143" t="s">
        <v>80</v>
      </c>
      <c r="C23" s="253" t="s">
        <v>435</v>
      </c>
      <c r="D23" s="24" t="s">
        <v>84</v>
      </c>
      <c r="E23" s="332">
        <v>56</v>
      </c>
      <c r="F23" s="286"/>
      <c r="G23" s="67"/>
      <c r="H23" s="47"/>
      <c r="I23" s="67"/>
      <c r="J23" s="67"/>
      <c r="K23" s="48"/>
      <c r="L23" s="49"/>
      <c r="M23" s="47"/>
      <c r="N23" s="47"/>
      <c r="O23" s="47"/>
      <c r="P23" s="48"/>
    </row>
    <row r="24" spans="1:16" x14ac:dyDescent="0.2">
      <c r="A24" s="212"/>
      <c r="B24" s="213"/>
      <c r="C24" s="348" t="s">
        <v>209</v>
      </c>
      <c r="D24" s="24" t="s">
        <v>78</v>
      </c>
      <c r="E24" s="332">
        <v>12.36</v>
      </c>
      <c r="F24" s="286"/>
      <c r="G24" s="67"/>
      <c r="H24" s="47"/>
      <c r="I24" s="67"/>
      <c r="J24" s="67"/>
      <c r="K24" s="48"/>
      <c r="L24" s="49"/>
      <c r="M24" s="47"/>
      <c r="N24" s="47"/>
      <c r="O24" s="47"/>
      <c r="P24" s="48"/>
    </row>
    <row r="25" spans="1:16" x14ac:dyDescent="0.2">
      <c r="A25" s="142"/>
      <c r="B25" s="207"/>
      <c r="C25" s="342" t="s">
        <v>206</v>
      </c>
      <c r="D25" s="24" t="s">
        <v>78</v>
      </c>
      <c r="E25" s="332">
        <v>336</v>
      </c>
      <c r="F25" s="286"/>
      <c r="G25" s="67"/>
      <c r="H25" s="47"/>
      <c r="I25" s="67"/>
      <c r="J25" s="67"/>
      <c r="K25" s="48"/>
      <c r="L25" s="49"/>
      <c r="M25" s="47"/>
      <c r="N25" s="47"/>
      <c r="O25" s="47"/>
      <c r="P25" s="48"/>
    </row>
    <row r="26" spans="1:16" ht="22.5" x14ac:dyDescent="0.2">
      <c r="A26" s="142"/>
      <c r="B26" s="207"/>
      <c r="C26" s="342" t="s">
        <v>255</v>
      </c>
      <c r="D26" s="24" t="s">
        <v>84</v>
      </c>
      <c r="E26" s="332">
        <v>58.8</v>
      </c>
      <c r="F26" s="286"/>
      <c r="G26" s="67"/>
      <c r="H26" s="47"/>
      <c r="I26" s="67"/>
      <c r="J26" s="67"/>
      <c r="K26" s="48"/>
      <c r="L26" s="49"/>
      <c r="M26" s="47"/>
      <c r="N26" s="47"/>
      <c r="O26" s="47"/>
      <c r="P26" s="48"/>
    </row>
    <row r="27" spans="1:16" x14ac:dyDescent="0.2">
      <c r="A27" s="142"/>
      <c r="B27" s="143"/>
      <c r="C27" s="336" t="s">
        <v>594</v>
      </c>
      <c r="D27" s="24" t="s">
        <v>63</v>
      </c>
      <c r="E27" s="332">
        <v>504</v>
      </c>
      <c r="F27" s="286"/>
      <c r="G27" s="67"/>
      <c r="H27" s="47"/>
      <c r="I27" s="67"/>
      <c r="J27" s="67"/>
      <c r="K27" s="48"/>
      <c r="L27" s="49"/>
      <c r="M27" s="47"/>
      <c r="N27" s="47"/>
      <c r="O27" s="47"/>
      <c r="P27" s="48"/>
    </row>
    <row r="28" spans="1:16" ht="33.75" x14ac:dyDescent="0.2">
      <c r="A28" s="142">
        <v>6</v>
      </c>
      <c r="B28" s="143" t="s">
        <v>80</v>
      </c>
      <c r="C28" s="97" t="s">
        <v>436</v>
      </c>
      <c r="D28" s="24" t="s">
        <v>84</v>
      </c>
      <c r="E28" s="332">
        <v>56</v>
      </c>
      <c r="F28" s="286"/>
      <c r="G28" s="67"/>
      <c r="H28" s="47"/>
      <c r="I28" s="67"/>
      <c r="J28" s="67"/>
      <c r="K28" s="48"/>
      <c r="L28" s="49"/>
      <c r="M28" s="47"/>
      <c r="N28" s="47"/>
      <c r="O28" s="47"/>
      <c r="P28" s="48"/>
    </row>
    <row r="29" spans="1:16" x14ac:dyDescent="0.2">
      <c r="A29" s="142"/>
      <c r="B29" s="207"/>
      <c r="C29" s="342" t="s">
        <v>206</v>
      </c>
      <c r="D29" s="24" t="s">
        <v>78</v>
      </c>
      <c r="E29" s="332">
        <v>336</v>
      </c>
      <c r="F29" s="286"/>
      <c r="G29" s="67"/>
      <c r="H29" s="47"/>
      <c r="I29" s="67"/>
      <c r="J29" s="67"/>
      <c r="K29" s="48"/>
      <c r="L29" s="49"/>
      <c r="M29" s="47"/>
      <c r="N29" s="47"/>
      <c r="O29" s="47"/>
      <c r="P29" s="48"/>
    </row>
    <row r="30" spans="1:16" ht="22.5" x14ac:dyDescent="0.2">
      <c r="A30" s="142"/>
      <c r="B30" s="207"/>
      <c r="C30" s="342" t="s">
        <v>207</v>
      </c>
      <c r="D30" s="24" t="s">
        <v>84</v>
      </c>
      <c r="E30" s="332">
        <v>64.400000000000006</v>
      </c>
      <c r="F30" s="286"/>
      <c r="G30" s="67"/>
      <c r="H30" s="47"/>
      <c r="I30" s="67"/>
      <c r="J30" s="67"/>
      <c r="K30" s="48"/>
      <c r="L30" s="49"/>
      <c r="M30" s="47"/>
      <c r="N30" s="47"/>
      <c r="O30" s="47"/>
      <c r="P30" s="48"/>
    </row>
    <row r="31" spans="1:16" x14ac:dyDescent="0.2">
      <c r="A31" s="98"/>
      <c r="B31" s="176"/>
      <c r="C31" s="165" t="s">
        <v>565</v>
      </c>
      <c r="D31" s="24"/>
      <c r="E31" s="292"/>
      <c r="F31" s="286"/>
      <c r="G31" s="67"/>
      <c r="H31" s="47"/>
      <c r="I31" s="67"/>
      <c r="J31" s="67"/>
      <c r="K31" s="48"/>
      <c r="L31" s="49"/>
      <c r="M31" s="47"/>
      <c r="N31" s="47"/>
      <c r="O31" s="47"/>
      <c r="P31" s="48"/>
    </row>
    <row r="32" spans="1:16" x14ac:dyDescent="0.2">
      <c r="A32" s="142">
        <v>7</v>
      </c>
      <c r="B32" s="143" t="s">
        <v>80</v>
      </c>
      <c r="C32" s="102" t="s">
        <v>429</v>
      </c>
      <c r="D32" s="24" t="s">
        <v>85</v>
      </c>
      <c r="E32" s="292">
        <v>7.1999999999999993</v>
      </c>
      <c r="F32" s="286"/>
      <c r="G32" s="67"/>
      <c r="H32" s="47"/>
      <c r="I32" s="67"/>
      <c r="J32" s="67"/>
      <c r="K32" s="48"/>
      <c r="L32" s="49"/>
      <c r="M32" s="47"/>
      <c r="N32" s="47"/>
      <c r="O32" s="47"/>
      <c r="P32" s="48"/>
    </row>
    <row r="33" spans="1:16" ht="22.5" x14ac:dyDescent="0.2">
      <c r="A33" s="142"/>
      <c r="B33" s="143"/>
      <c r="C33" s="278" t="s">
        <v>430</v>
      </c>
      <c r="D33" s="24" t="s">
        <v>85</v>
      </c>
      <c r="E33" s="292">
        <v>1.7</v>
      </c>
      <c r="F33" s="286"/>
      <c r="G33" s="67"/>
      <c r="H33" s="47"/>
      <c r="I33" s="67"/>
      <c r="J33" s="67"/>
      <c r="K33" s="48"/>
      <c r="L33" s="49"/>
      <c r="M33" s="47"/>
      <c r="N33" s="47"/>
      <c r="O33" s="47"/>
      <c r="P33" s="48"/>
    </row>
    <row r="34" spans="1:16" ht="22.5" x14ac:dyDescent="0.2">
      <c r="A34" s="142"/>
      <c r="B34" s="143"/>
      <c r="C34" s="278" t="s">
        <v>431</v>
      </c>
      <c r="D34" s="24" t="s">
        <v>85</v>
      </c>
      <c r="E34" s="292">
        <v>2.9</v>
      </c>
      <c r="F34" s="286"/>
      <c r="G34" s="67"/>
      <c r="H34" s="47"/>
      <c r="I34" s="67"/>
      <c r="J34" s="67"/>
      <c r="K34" s="48"/>
      <c r="L34" s="49"/>
      <c r="M34" s="47"/>
      <c r="N34" s="47"/>
      <c r="O34" s="47"/>
      <c r="P34" s="48"/>
    </row>
    <row r="35" spans="1:16" ht="22.5" x14ac:dyDescent="0.2">
      <c r="A35" s="142"/>
      <c r="B35" s="143"/>
      <c r="C35" s="278" t="s">
        <v>432</v>
      </c>
      <c r="D35" s="24" t="s">
        <v>85</v>
      </c>
      <c r="E35" s="292">
        <v>2.6</v>
      </c>
      <c r="F35" s="286"/>
      <c r="G35" s="67"/>
      <c r="H35" s="47"/>
      <c r="I35" s="67"/>
      <c r="J35" s="67"/>
      <c r="K35" s="48"/>
      <c r="L35" s="49"/>
      <c r="M35" s="47"/>
      <c r="N35" s="47"/>
      <c r="O35" s="47"/>
      <c r="P35" s="48"/>
    </row>
    <row r="36" spans="1:16" x14ac:dyDescent="0.2">
      <c r="A36" s="142"/>
      <c r="B36" s="207"/>
      <c r="C36" s="278" t="s">
        <v>433</v>
      </c>
      <c r="D36" s="24" t="s">
        <v>63</v>
      </c>
      <c r="E36" s="292">
        <v>526</v>
      </c>
      <c r="F36" s="286"/>
      <c r="G36" s="67"/>
      <c r="H36" s="47"/>
      <c r="I36" s="67"/>
      <c r="J36" s="67"/>
      <c r="K36" s="48"/>
      <c r="L36" s="49"/>
      <c r="M36" s="47"/>
      <c r="N36" s="47"/>
      <c r="O36" s="47"/>
      <c r="P36" s="48"/>
    </row>
    <row r="37" spans="1:16" x14ac:dyDescent="0.2">
      <c r="A37" s="142"/>
      <c r="B37" s="207"/>
      <c r="C37" s="278" t="s">
        <v>113</v>
      </c>
      <c r="D37" s="24" t="s">
        <v>65</v>
      </c>
      <c r="E37" s="292">
        <v>1</v>
      </c>
      <c r="F37" s="286"/>
      <c r="G37" s="67"/>
      <c r="H37" s="47"/>
      <c r="I37" s="67"/>
      <c r="J37" s="67"/>
      <c r="K37" s="48"/>
      <c r="L37" s="49"/>
      <c r="M37" s="47"/>
      <c r="N37" s="47"/>
      <c r="O37" s="47"/>
      <c r="P37" s="48"/>
    </row>
    <row r="38" spans="1:16" x14ac:dyDescent="0.2">
      <c r="A38" s="98"/>
      <c r="B38" s="176"/>
      <c r="C38" s="165" t="s">
        <v>401</v>
      </c>
      <c r="D38" s="24"/>
      <c r="E38" s="292"/>
      <c r="F38" s="286"/>
      <c r="G38" s="67"/>
      <c r="H38" s="47"/>
      <c r="I38" s="67"/>
      <c r="J38" s="67"/>
      <c r="K38" s="48"/>
      <c r="L38" s="49"/>
      <c r="M38" s="47"/>
      <c r="N38" s="47"/>
      <c r="O38" s="47"/>
      <c r="P38" s="48"/>
    </row>
    <row r="39" spans="1:16" ht="34.5" thickBot="1" x14ac:dyDescent="0.25">
      <c r="A39" s="142">
        <f>A32+1</f>
        <v>8</v>
      </c>
      <c r="B39" s="148" t="s">
        <v>80</v>
      </c>
      <c r="C39" s="345" t="s">
        <v>595</v>
      </c>
      <c r="D39" s="314" t="s">
        <v>61</v>
      </c>
      <c r="E39" s="323">
        <v>1</v>
      </c>
      <c r="F39" s="286"/>
      <c r="G39" s="67"/>
      <c r="H39" s="47"/>
      <c r="I39" s="67"/>
      <c r="J39" s="67"/>
      <c r="K39" s="48"/>
      <c r="L39" s="49"/>
      <c r="M39" s="47"/>
      <c r="N39" s="47"/>
      <c r="O39" s="47"/>
      <c r="P39" s="48"/>
    </row>
    <row r="40" spans="1:16" ht="12" thickBot="1" x14ac:dyDescent="0.25">
      <c r="A40" s="416" t="str">
        <f>'1a'!A31:K31</f>
        <v xml:space="preserve">Tiešās izmaksas kopā, t. sk. darba devēja sociālais nodoklis 23.59% 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8"/>
      <c r="L40" s="71">
        <f>SUM(L14:L39)</f>
        <v>0</v>
      </c>
      <c r="M40" s="72">
        <f>SUM(M14:M39)</f>
        <v>0</v>
      </c>
      <c r="N40" s="72">
        <f>SUM(N14:N39)</f>
        <v>0</v>
      </c>
      <c r="O40" s="72">
        <f>SUM(O14:O39)</f>
        <v>0</v>
      </c>
      <c r="P40" s="73">
        <f>SUM(P14:P39)</f>
        <v>0</v>
      </c>
    </row>
    <row r="41" spans="1:16" x14ac:dyDescent="0.2">
      <c r="A41" s="16"/>
      <c r="B41" s="9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2">
      <c r="A42" s="16"/>
      <c r="B42" s="9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2">
      <c r="A43" s="1" t="s">
        <v>14</v>
      </c>
      <c r="B43" s="94"/>
      <c r="C43" s="415">
        <f>'Kops a'!C38:H38</f>
        <v>0</v>
      </c>
      <c r="D43" s="415"/>
      <c r="E43" s="415"/>
      <c r="F43" s="415"/>
      <c r="G43" s="415"/>
      <c r="H43" s="415"/>
      <c r="I43" s="16"/>
      <c r="J43" s="16"/>
      <c r="K43" s="16"/>
      <c r="L43" s="16"/>
      <c r="M43" s="16"/>
      <c r="N43" s="16"/>
      <c r="O43" s="16"/>
      <c r="P43" s="16"/>
    </row>
    <row r="44" spans="1:16" x14ac:dyDescent="0.2">
      <c r="A44" s="16"/>
      <c r="B44" s="94"/>
      <c r="C44" s="367" t="s">
        <v>15</v>
      </c>
      <c r="D44" s="367"/>
      <c r="E44" s="367"/>
      <c r="F44" s="367"/>
      <c r="G44" s="367"/>
      <c r="H44" s="367"/>
      <c r="I44" s="16"/>
      <c r="J44" s="16"/>
      <c r="K44" s="16"/>
      <c r="L44" s="16"/>
      <c r="M44" s="16"/>
      <c r="N44" s="16"/>
      <c r="O44" s="16"/>
      <c r="P44" s="16"/>
    </row>
    <row r="45" spans="1:16" x14ac:dyDescent="0.2">
      <c r="A45" s="16"/>
      <c r="B45" s="9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2">
      <c r="A46" s="87" t="str">
        <f>'Kops a'!A41</f>
        <v xml:space="preserve">Tāme sastādīta </v>
      </c>
      <c r="B46" s="166"/>
      <c r="C46" s="88"/>
      <c r="D46" s="88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2">
      <c r="A47" s="16"/>
      <c r="B47" s="9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2">
      <c r="A48" s="1" t="s">
        <v>37</v>
      </c>
      <c r="B48" s="94"/>
      <c r="C48" s="415">
        <f>'Kops a'!C43:H43</f>
        <v>0</v>
      </c>
      <c r="D48" s="415"/>
      <c r="E48" s="415"/>
      <c r="F48" s="415"/>
      <c r="G48" s="415"/>
      <c r="H48" s="415"/>
      <c r="I48" s="16"/>
      <c r="J48" s="16"/>
      <c r="K48" s="16"/>
      <c r="L48" s="16"/>
      <c r="M48" s="16"/>
      <c r="N48" s="16"/>
      <c r="O48" s="16"/>
      <c r="P48" s="16"/>
    </row>
    <row r="49" spans="1:16" x14ac:dyDescent="0.2">
      <c r="A49" s="16"/>
      <c r="B49" s="94"/>
      <c r="C49" s="367" t="s">
        <v>15</v>
      </c>
      <c r="D49" s="367"/>
      <c r="E49" s="367"/>
      <c r="F49" s="367"/>
      <c r="G49" s="367"/>
      <c r="H49" s="367"/>
      <c r="I49" s="16"/>
      <c r="J49" s="16"/>
      <c r="K49" s="16"/>
      <c r="L49" s="16"/>
      <c r="M49" s="16"/>
      <c r="N49" s="16"/>
      <c r="O49" s="16"/>
      <c r="P49" s="16"/>
    </row>
    <row r="50" spans="1:16" x14ac:dyDescent="0.2">
      <c r="A50" s="16"/>
      <c r="B50" s="9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x14ac:dyDescent="0.2">
      <c r="A51" s="87" t="s">
        <v>54</v>
      </c>
      <c r="B51" s="166"/>
      <c r="C51" s="92">
        <f>'Kops a'!C46</f>
        <v>0</v>
      </c>
      <c r="D51" s="50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x14ac:dyDescent="0.2">
      <c r="A52" s="16"/>
      <c r="B52" s="9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49:H49"/>
    <mergeCell ref="C4:I4"/>
    <mergeCell ref="F12:K12"/>
    <mergeCell ref="A9:F9"/>
    <mergeCell ref="J9:M9"/>
    <mergeCell ref="D8:L8"/>
    <mergeCell ref="A40:K40"/>
    <mergeCell ref="C43:H43"/>
    <mergeCell ref="C44:H44"/>
    <mergeCell ref="C48:H48"/>
  </mergeCells>
  <conditionalFormatting sqref="I15:J39 D15:G39">
    <cfRule type="cellIs" dxfId="106" priority="32" operator="equal">
      <formula>0</formula>
    </cfRule>
  </conditionalFormatting>
  <conditionalFormatting sqref="N9:O9 H14:H39 K14:P39">
    <cfRule type="cellIs" dxfId="105" priority="31" operator="equal">
      <formula>0</formula>
    </cfRule>
  </conditionalFormatting>
  <conditionalFormatting sqref="A9:F9">
    <cfRule type="containsText" dxfId="104" priority="2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03" priority="28" operator="equal">
      <formula>0</formula>
    </cfRule>
  </conditionalFormatting>
  <conditionalFormatting sqref="O10">
    <cfRule type="cellIs" dxfId="102" priority="27" operator="equal">
      <formula>"20__. gada __. _________"</formula>
    </cfRule>
  </conditionalFormatting>
  <conditionalFormatting sqref="A40:K40">
    <cfRule type="containsText" dxfId="101" priority="26" operator="containsText" text="Tiešās izmaksas kopā, t. sk. darba devēja sociālais nodoklis __.__% ">
      <formula>NOT(ISERROR(SEARCH("Tiešās izmaksas kopā, t. sk. darba devēja sociālais nodoklis __.__% ",A40)))</formula>
    </cfRule>
  </conditionalFormatting>
  <conditionalFormatting sqref="L40:P40">
    <cfRule type="cellIs" dxfId="100" priority="21" operator="equal">
      <formula>0</formula>
    </cfRule>
  </conditionalFormatting>
  <conditionalFormatting sqref="C4:I4">
    <cfRule type="cellIs" dxfId="99" priority="20" operator="equal">
      <formula>0</formula>
    </cfRule>
  </conditionalFormatting>
  <conditionalFormatting sqref="D5:L8">
    <cfRule type="cellIs" dxfId="98" priority="16" operator="equal">
      <formula>0</formula>
    </cfRule>
  </conditionalFormatting>
  <conditionalFormatting sqref="D14:G14">
    <cfRule type="cellIs" dxfId="97" priority="15" operator="equal">
      <formula>0</formula>
    </cfRule>
  </conditionalFormatting>
  <conditionalFormatting sqref="I14:J14">
    <cfRule type="cellIs" dxfId="96" priority="13" operator="equal">
      <formula>0</formula>
    </cfRule>
  </conditionalFormatting>
  <conditionalFormatting sqref="P10">
    <cfRule type="cellIs" dxfId="95" priority="12" operator="equal">
      <formula>"20__. gada __. _________"</formula>
    </cfRule>
  </conditionalFormatting>
  <conditionalFormatting sqref="C48:H48">
    <cfRule type="cellIs" dxfId="94" priority="9" operator="equal">
      <formula>0</formula>
    </cfRule>
  </conditionalFormatting>
  <conditionalFormatting sqref="C43:H43">
    <cfRule type="cellIs" dxfId="93" priority="8" operator="equal">
      <formula>0</formula>
    </cfRule>
  </conditionalFormatting>
  <conditionalFormatting sqref="C48:H48 C51 C43:H43">
    <cfRule type="cellIs" dxfId="92" priority="7" operator="equal">
      <formula>0</formula>
    </cfRule>
  </conditionalFormatting>
  <conditionalFormatting sqref="D1">
    <cfRule type="cellIs" dxfId="91" priority="6" operator="equal">
      <formula>0</formula>
    </cfRule>
  </conditionalFormatting>
  <conditionalFormatting sqref="C29">
    <cfRule type="cellIs" dxfId="90" priority="1" operator="equal">
      <formula>0</formula>
    </cfRule>
  </conditionalFormatting>
  <conditionalFormatting sqref="C25">
    <cfRule type="cellIs" dxfId="89" priority="3" operator="equal">
      <formula>0</formula>
    </cfRule>
  </conditionalFormatting>
  <conditionalFormatting sqref="C24">
    <cfRule type="cellIs" dxfId="88" priority="2" operator="equal">
      <formula>0</formula>
    </cfRule>
  </conditionalFormatting>
  <pageMargins left="0.9055118110236221" right="0.51181102362204722" top="0.74803149606299213" bottom="0.74803149606299213" header="0.31496062992125984" footer="0.31496062992125984"/>
  <pageSetup paperSize="9" scale="9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P68"/>
  <sheetViews>
    <sheetView view="pageBreakPreview" topLeftCell="A55" zoomScale="150" zoomScaleNormal="100" zoomScaleSheetLayoutView="150" workbookViewId="0">
      <selection activeCell="C51" sqref="C51"/>
    </sheetView>
  </sheetViews>
  <sheetFormatPr defaultRowHeight="11.25" x14ac:dyDescent="0.2"/>
  <cols>
    <col min="1" max="1" width="4.5703125" style="1" customWidth="1"/>
    <col min="2" max="2" width="5.28515625" style="93" customWidth="1"/>
    <col min="3" max="3" width="38.42578125" style="1" customWidth="1"/>
    <col min="4" max="4" width="5.85546875" style="1" customWidth="1"/>
    <col min="5" max="5" width="7.2851562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3" width="7.7109375" style="1" customWidth="1"/>
    <col min="14" max="14" width="8" style="1" customWidth="1"/>
    <col min="15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C1" s="26" t="s">
        <v>38</v>
      </c>
      <c r="D1" s="51">
        <f>'Kops a'!A24</f>
        <v>10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9"/>
      <c r="C2" s="419" t="s">
        <v>437</v>
      </c>
      <c r="D2" s="419"/>
      <c r="E2" s="419"/>
      <c r="F2" s="419"/>
      <c r="G2" s="419"/>
      <c r="H2" s="419"/>
      <c r="I2" s="419"/>
      <c r="J2" s="28"/>
    </row>
    <row r="3" spans="1:16" x14ac:dyDescent="0.2">
      <c r="A3" s="29"/>
      <c r="B3" s="29"/>
      <c r="C3" s="410" t="s">
        <v>17</v>
      </c>
      <c r="D3" s="410"/>
      <c r="E3" s="410"/>
      <c r="F3" s="410"/>
      <c r="G3" s="410"/>
      <c r="H3" s="410"/>
      <c r="I3" s="410"/>
      <c r="J3" s="29"/>
    </row>
    <row r="4" spans="1:16" x14ac:dyDescent="0.2">
      <c r="A4" s="29"/>
      <c r="B4" s="29"/>
      <c r="C4" s="420" t="s">
        <v>52</v>
      </c>
      <c r="D4" s="420"/>
      <c r="E4" s="420"/>
      <c r="F4" s="420"/>
      <c r="G4" s="420"/>
      <c r="H4" s="420"/>
      <c r="I4" s="420"/>
      <c r="J4" s="29"/>
    </row>
    <row r="5" spans="1:16" x14ac:dyDescent="0.2">
      <c r="A5" s="22"/>
      <c r="C5" s="26" t="s">
        <v>5</v>
      </c>
      <c r="D5" s="433" t="str">
        <f>'Kops a'!D6</f>
        <v>Daudzdzīvokļu dzīvojamās ēkas energoefektivitātes paaugstināšana</v>
      </c>
      <c r="E5" s="433"/>
      <c r="F5" s="433"/>
      <c r="G5" s="433"/>
      <c r="H5" s="433"/>
      <c r="I5" s="433"/>
      <c r="J5" s="433"/>
      <c r="K5" s="433"/>
      <c r="L5" s="433"/>
      <c r="M5" s="16"/>
      <c r="N5" s="16"/>
      <c r="O5" s="16"/>
      <c r="P5" s="16"/>
    </row>
    <row r="6" spans="1:16" x14ac:dyDescent="0.2">
      <c r="A6" s="22"/>
      <c r="C6" s="26" t="s">
        <v>6</v>
      </c>
      <c r="D6" s="433" t="str">
        <f>'Kops a'!D7</f>
        <v>Daudzdzīvokļu dzīvojamās ēkas energoefektivitātes paaugstināšana</v>
      </c>
      <c r="E6" s="433"/>
      <c r="F6" s="433"/>
      <c r="G6" s="433"/>
      <c r="H6" s="433"/>
      <c r="I6" s="433"/>
      <c r="J6" s="433"/>
      <c r="K6" s="433"/>
      <c r="L6" s="433"/>
      <c r="M6" s="16"/>
      <c r="N6" s="16"/>
      <c r="O6" s="16"/>
      <c r="P6" s="16"/>
    </row>
    <row r="7" spans="1:16" x14ac:dyDescent="0.2">
      <c r="A7" s="22"/>
      <c r="C7" s="26" t="s">
        <v>7</v>
      </c>
      <c r="D7" s="433" t="str">
        <f>'Kops a'!D8</f>
        <v>Parka iela 13, Olaine, Olaines novads, LV-2114</v>
      </c>
      <c r="E7" s="433"/>
      <c r="F7" s="433"/>
      <c r="G7" s="433"/>
      <c r="H7" s="433"/>
      <c r="I7" s="433"/>
      <c r="J7" s="433"/>
      <c r="K7" s="433"/>
      <c r="L7" s="433"/>
      <c r="M7" s="16"/>
      <c r="N7" s="16"/>
      <c r="O7" s="16"/>
      <c r="P7" s="16"/>
    </row>
    <row r="8" spans="1:16" x14ac:dyDescent="0.2">
      <c r="A8" s="22"/>
      <c r="C8" s="95" t="s">
        <v>20</v>
      </c>
      <c r="D8" s="433" t="str">
        <f>'Kops a'!D9</f>
        <v>Iepirkums Nr. AS OŪS 2021/10_E</v>
      </c>
      <c r="E8" s="433"/>
      <c r="F8" s="433"/>
      <c r="G8" s="433"/>
      <c r="H8" s="433"/>
      <c r="I8" s="433"/>
      <c r="J8" s="433"/>
      <c r="K8" s="433"/>
      <c r="L8" s="433"/>
      <c r="M8" s="16"/>
      <c r="N8" s="16"/>
      <c r="O8" s="16"/>
      <c r="P8" s="16"/>
    </row>
    <row r="9" spans="1:16" ht="11.25" customHeight="1" x14ac:dyDescent="0.2">
      <c r="A9" s="421" t="str">
        <f>'2a'!A9:F9</f>
        <v>Tāme sastādīta  2020. gada tirgus cenās, pamatojoties uz AR daļas rasējumiem</v>
      </c>
      <c r="B9" s="421"/>
      <c r="C9" s="421"/>
      <c r="D9" s="421"/>
      <c r="E9" s="421"/>
      <c r="F9" s="421"/>
      <c r="G9" s="30"/>
      <c r="H9" s="30"/>
      <c r="I9" s="30"/>
      <c r="J9" s="425" t="s">
        <v>39</v>
      </c>
      <c r="K9" s="425"/>
      <c r="L9" s="425"/>
      <c r="M9" s="425"/>
      <c r="N9" s="432">
        <f>P56</f>
        <v>0</v>
      </c>
      <c r="O9" s="432"/>
      <c r="P9" s="30"/>
    </row>
    <row r="10" spans="1:16" x14ac:dyDescent="0.2">
      <c r="A10" s="31"/>
      <c r="B10" s="31"/>
      <c r="C10" s="95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A62</f>
        <v xml:space="preserve">Tāme sastādīta </v>
      </c>
    </row>
    <row r="11" spans="1:16" ht="12" thickBot="1" x14ac:dyDescent="0.25">
      <c r="A11" s="31"/>
      <c r="B11" s="31"/>
      <c r="C11" s="95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389" t="s">
        <v>23</v>
      </c>
      <c r="B12" s="427" t="s">
        <v>40</v>
      </c>
      <c r="C12" s="423" t="s">
        <v>41</v>
      </c>
      <c r="D12" s="430" t="s">
        <v>42</v>
      </c>
      <c r="E12" s="413" t="s">
        <v>43</v>
      </c>
      <c r="F12" s="422" t="s">
        <v>44</v>
      </c>
      <c r="G12" s="423"/>
      <c r="H12" s="423"/>
      <c r="I12" s="423"/>
      <c r="J12" s="423"/>
      <c r="K12" s="424"/>
      <c r="L12" s="422" t="s">
        <v>45</v>
      </c>
      <c r="M12" s="423"/>
      <c r="N12" s="423"/>
      <c r="O12" s="423"/>
      <c r="P12" s="424"/>
    </row>
    <row r="13" spans="1:16" ht="126.75" customHeight="1" thickBot="1" x14ac:dyDescent="0.25">
      <c r="A13" s="426"/>
      <c r="B13" s="428"/>
      <c r="C13" s="429"/>
      <c r="D13" s="431"/>
      <c r="E13" s="41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63"/>
      <c r="B14" s="64"/>
      <c r="C14" s="254" t="s">
        <v>156</v>
      </c>
      <c r="D14" s="182"/>
      <c r="E14" s="287"/>
      <c r="F14" s="286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ht="22.5" x14ac:dyDescent="0.2">
      <c r="A15" s="37">
        <v>1</v>
      </c>
      <c r="B15" s="96" t="s">
        <v>80</v>
      </c>
      <c r="C15" s="163" t="s">
        <v>438</v>
      </c>
      <c r="D15" s="182" t="s">
        <v>63</v>
      </c>
      <c r="E15" s="185">
        <v>88</v>
      </c>
      <c r="F15" s="286"/>
      <c r="G15" s="67"/>
      <c r="H15" s="47"/>
      <c r="I15" s="67"/>
      <c r="J15" s="67"/>
      <c r="K15" s="48"/>
      <c r="L15" s="49"/>
      <c r="M15" s="47"/>
      <c r="N15" s="47"/>
      <c r="O15" s="47"/>
      <c r="P15" s="48"/>
    </row>
    <row r="16" spans="1:16" ht="22.5" x14ac:dyDescent="0.2">
      <c r="A16" s="37">
        <v>2</v>
      </c>
      <c r="B16" s="96" t="s">
        <v>80</v>
      </c>
      <c r="C16" s="163" t="s">
        <v>439</v>
      </c>
      <c r="D16" s="182" t="s">
        <v>63</v>
      </c>
      <c r="E16" s="185">
        <v>18</v>
      </c>
      <c r="F16" s="286"/>
      <c r="G16" s="67"/>
      <c r="H16" s="47"/>
      <c r="I16" s="67"/>
      <c r="J16" s="67"/>
      <c r="K16" s="48"/>
      <c r="L16" s="49"/>
      <c r="M16" s="47"/>
      <c r="N16" s="47"/>
      <c r="O16" s="47"/>
      <c r="P16" s="48"/>
    </row>
    <row r="17" spans="1:16" ht="22.5" x14ac:dyDescent="0.2">
      <c r="A17" s="37">
        <f>A16+1</f>
        <v>3</v>
      </c>
      <c r="B17" s="96" t="s">
        <v>80</v>
      </c>
      <c r="C17" s="163" t="s">
        <v>580</v>
      </c>
      <c r="D17" s="182" t="s">
        <v>63</v>
      </c>
      <c r="E17" s="185">
        <v>22</v>
      </c>
      <c r="F17" s="286"/>
      <c r="G17" s="67"/>
      <c r="H17" s="47"/>
      <c r="I17" s="67"/>
      <c r="J17" s="67"/>
      <c r="K17" s="48"/>
      <c r="L17" s="49"/>
      <c r="M17" s="47"/>
      <c r="N17" s="47"/>
      <c r="O17" s="47"/>
      <c r="P17" s="48"/>
    </row>
    <row r="18" spans="1:16" x14ac:dyDescent="0.2">
      <c r="A18" s="37">
        <f t="shared" ref="A18:A25" si="0">A17+1</f>
        <v>4</v>
      </c>
      <c r="B18" s="96" t="s">
        <v>80</v>
      </c>
      <c r="C18" s="163" t="s">
        <v>440</v>
      </c>
      <c r="D18" s="182" t="s">
        <v>63</v>
      </c>
      <c r="E18" s="185">
        <v>5</v>
      </c>
      <c r="F18" s="286"/>
      <c r="G18" s="67"/>
      <c r="H18" s="47"/>
      <c r="I18" s="67"/>
      <c r="J18" s="67"/>
      <c r="K18" s="48"/>
      <c r="L18" s="49"/>
      <c r="M18" s="47"/>
      <c r="N18" s="47"/>
      <c r="O18" s="47"/>
      <c r="P18" s="48"/>
    </row>
    <row r="19" spans="1:16" ht="22.5" x14ac:dyDescent="0.2">
      <c r="A19" s="37">
        <f t="shared" si="0"/>
        <v>5</v>
      </c>
      <c r="B19" s="96" t="s">
        <v>80</v>
      </c>
      <c r="C19" s="337" t="s">
        <v>596</v>
      </c>
      <c r="D19" s="182" t="s">
        <v>63</v>
      </c>
      <c r="E19" s="185">
        <v>12</v>
      </c>
      <c r="F19" s="286"/>
      <c r="G19" s="67"/>
      <c r="H19" s="47"/>
      <c r="I19" s="67"/>
      <c r="J19" s="67"/>
      <c r="K19" s="48"/>
      <c r="L19" s="49"/>
      <c r="M19" s="47"/>
      <c r="N19" s="47"/>
      <c r="O19" s="47"/>
      <c r="P19" s="48"/>
    </row>
    <row r="20" spans="1:16" x14ac:dyDescent="0.2">
      <c r="A20" s="37">
        <f t="shared" si="0"/>
        <v>6</v>
      </c>
      <c r="B20" s="96" t="s">
        <v>80</v>
      </c>
      <c r="C20" s="163" t="s">
        <v>579</v>
      </c>
      <c r="D20" s="182" t="s">
        <v>63</v>
      </c>
      <c r="E20" s="185">
        <v>2</v>
      </c>
      <c r="F20" s="286"/>
      <c r="G20" s="67"/>
      <c r="H20" s="47"/>
      <c r="I20" s="67"/>
      <c r="J20" s="67"/>
      <c r="K20" s="48"/>
      <c r="L20" s="49"/>
      <c r="M20" s="47"/>
      <c r="N20" s="47"/>
      <c r="O20" s="47"/>
      <c r="P20" s="48"/>
    </row>
    <row r="21" spans="1:16" ht="22.5" x14ac:dyDescent="0.2">
      <c r="A21" s="37">
        <f t="shared" si="0"/>
        <v>7</v>
      </c>
      <c r="B21" s="96" t="s">
        <v>80</v>
      </c>
      <c r="C21" s="163" t="s">
        <v>441</v>
      </c>
      <c r="D21" s="182" t="s">
        <v>63</v>
      </c>
      <c r="E21" s="185">
        <v>2</v>
      </c>
      <c r="F21" s="286"/>
      <c r="G21" s="67"/>
      <c r="H21" s="47"/>
      <c r="I21" s="67"/>
      <c r="J21" s="67"/>
      <c r="K21" s="48"/>
      <c r="L21" s="49"/>
      <c r="M21" s="47"/>
      <c r="N21" s="47"/>
      <c r="O21" s="47"/>
      <c r="P21" s="48"/>
    </row>
    <row r="22" spans="1:16" ht="22.5" x14ac:dyDescent="0.2">
      <c r="A22" s="37">
        <f t="shared" si="0"/>
        <v>8</v>
      </c>
      <c r="B22" s="96" t="s">
        <v>80</v>
      </c>
      <c r="C22" s="163" t="s">
        <v>442</v>
      </c>
      <c r="D22" s="182" t="s">
        <v>63</v>
      </c>
      <c r="E22" s="185">
        <v>18</v>
      </c>
      <c r="F22" s="286"/>
      <c r="G22" s="67"/>
      <c r="H22" s="47"/>
      <c r="I22" s="67"/>
      <c r="J22" s="67"/>
      <c r="K22" s="48"/>
      <c r="L22" s="49"/>
      <c r="M22" s="47"/>
      <c r="N22" s="47"/>
      <c r="O22" s="47"/>
      <c r="P22" s="48"/>
    </row>
    <row r="23" spans="1:16" ht="22.5" x14ac:dyDescent="0.2">
      <c r="A23" s="37">
        <f t="shared" si="0"/>
        <v>9</v>
      </c>
      <c r="B23" s="96" t="s">
        <v>80</v>
      </c>
      <c r="C23" s="253" t="s">
        <v>443</v>
      </c>
      <c r="D23" s="182" t="s">
        <v>63</v>
      </c>
      <c r="E23" s="185">
        <v>8</v>
      </c>
      <c r="F23" s="286"/>
      <c r="G23" s="67"/>
      <c r="H23" s="47"/>
      <c r="I23" s="67"/>
      <c r="J23" s="67"/>
      <c r="K23" s="48"/>
      <c r="L23" s="49"/>
      <c r="M23" s="47"/>
      <c r="N23" s="47"/>
      <c r="O23" s="47"/>
      <c r="P23" s="48"/>
    </row>
    <row r="24" spans="1:16" ht="22.5" x14ac:dyDescent="0.2">
      <c r="A24" s="37">
        <f t="shared" si="0"/>
        <v>10</v>
      </c>
      <c r="B24" s="96" t="s">
        <v>80</v>
      </c>
      <c r="C24" s="163" t="s">
        <v>444</v>
      </c>
      <c r="D24" s="182" t="s">
        <v>63</v>
      </c>
      <c r="E24" s="185">
        <v>56</v>
      </c>
      <c r="F24" s="286"/>
      <c r="G24" s="67"/>
      <c r="H24" s="47"/>
      <c r="I24" s="67"/>
      <c r="J24" s="67"/>
      <c r="K24" s="48"/>
      <c r="L24" s="49"/>
      <c r="M24" s="47"/>
      <c r="N24" s="47"/>
      <c r="O24" s="47"/>
      <c r="P24" s="48"/>
    </row>
    <row r="25" spans="1:16" x14ac:dyDescent="0.2">
      <c r="A25" s="37">
        <f t="shared" si="0"/>
        <v>11</v>
      </c>
      <c r="B25" s="96" t="s">
        <v>80</v>
      </c>
      <c r="C25" s="163" t="s">
        <v>445</v>
      </c>
      <c r="D25" s="182" t="s">
        <v>91</v>
      </c>
      <c r="E25" s="108">
        <v>440</v>
      </c>
      <c r="F25" s="286"/>
      <c r="G25" s="67"/>
      <c r="H25" s="47"/>
      <c r="I25" s="67"/>
      <c r="J25" s="67"/>
      <c r="K25" s="48"/>
      <c r="L25" s="49"/>
      <c r="M25" s="47"/>
      <c r="N25" s="47"/>
      <c r="O25" s="47"/>
      <c r="P25" s="48"/>
    </row>
    <row r="26" spans="1:16" x14ac:dyDescent="0.2">
      <c r="A26" s="37"/>
      <c r="B26" s="96"/>
      <c r="C26" s="165" t="s">
        <v>446</v>
      </c>
      <c r="D26" s="181"/>
      <c r="E26" s="182"/>
      <c r="F26" s="286"/>
      <c r="G26" s="67"/>
      <c r="H26" s="47"/>
      <c r="I26" s="67"/>
      <c r="J26" s="67"/>
      <c r="K26" s="48"/>
      <c r="L26" s="49"/>
      <c r="M26" s="47"/>
      <c r="N26" s="47"/>
      <c r="O26" s="47"/>
      <c r="P26" s="48"/>
    </row>
    <row r="27" spans="1:16" ht="56.25" x14ac:dyDescent="0.2">
      <c r="A27" s="37">
        <f>A25+1</f>
        <v>12</v>
      </c>
      <c r="B27" s="96" t="s">
        <v>80</v>
      </c>
      <c r="C27" s="161" t="s">
        <v>454</v>
      </c>
      <c r="D27" s="181" t="s">
        <v>63</v>
      </c>
      <c r="E27" s="185">
        <v>13</v>
      </c>
      <c r="F27" s="286"/>
      <c r="G27" s="67"/>
      <c r="H27" s="47"/>
      <c r="I27" s="67"/>
      <c r="J27" s="67"/>
      <c r="K27" s="48"/>
      <c r="L27" s="49"/>
      <c r="M27" s="47"/>
      <c r="N27" s="47"/>
      <c r="O27" s="47"/>
      <c r="P27" s="48"/>
    </row>
    <row r="28" spans="1:16" x14ac:dyDescent="0.2">
      <c r="A28" s="37">
        <f>A27+1</f>
        <v>13</v>
      </c>
      <c r="B28" s="96" t="s">
        <v>80</v>
      </c>
      <c r="C28" s="102" t="s">
        <v>455</v>
      </c>
      <c r="D28" s="182" t="s">
        <v>63</v>
      </c>
      <c r="E28" s="182">
        <v>21</v>
      </c>
      <c r="F28" s="286"/>
      <c r="G28" s="67"/>
      <c r="H28" s="47"/>
      <c r="I28" s="67"/>
      <c r="J28" s="67"/>
      <c r="K28" s="48"/>
      <c r="L28" s="49"/>
      <c r="M28" s="47"/>
      <c r="N28" s="47"/>
      <c r="O28" s="47"/>
      <c r="P28" s="48"/>
    </row>
    <row r="29" spans="1:16" x14ac:dyDescent="0.2">
      <c r="A29" s="37">
        <f t="shared" ref="A29:A34" si="1">A28+1</f>
        <v>14</v>
      </c>
      <c r="B29" s="96" t="s">
        <v>80</v>
      </c>
      <c r="C29" s="102" t="s">
        <v>456</v>
      </c>
      <c r="D29" s="182" t="s">
        <v>63</v>
      </c>
      <c r="E29" s="182">
        <v>54</v>
      </c>
      <c r="F29" s="286"/>
      <c r="G29" s="67"/>
      <c r="H29" s="47"/>
      <c r="I29" s="67"/>
      <c r="J29" s="67"/>
      <c r="K29" s="48"/>
      <c r="L29" s="49"/>
      <c r="M29" s="47"/>
      <c r="N29" s="47"/>
      <c r="O29" s="47"/>
      <c r="P29" s="48"/>
    </row>
    <row r="30" spans="1:16" ht="22.5" x14ac:dyDescent="0.2">
      <c r="A30" s="37">
        <f t="shared" si="1"/>
        <v>15</v>
      </c>
      <c r="B30" s="96" t="s">
        <v>80</v>
      </c>
      <c r="C30" s="295" t="s">
        <v>581</v>
      </c>
      <c r="D30" s="182" t="s">
        <v>63</v>
      </c>
      <c r="E30" s="182">
        <v>26</v>
      </c>
      <c r="F30" s="286"/>
      <c r="G30" s="67"/>
      <c r="H30" s="47"/>
      <c r="I30" s="67"/>
      <c r="J30" s="67"/>
      <c r="K30" s="48"/>
      <c r="L30" s="49"/>
      <c r="M30" s="47"/>
      <c r="N30" s="47"/>
      <c r="O30" s="47"/>
      <c r="P30" s="48"/>
    </row>
    <row r="31" spans="1:16" ht="22.5" x14ac:dyDescent="0.2">
      <c r="A31" s="37">
        <f t="shared" si="1"/>
        <v>16</v>
      </c>
      <c r="B31" s="96" t="s">
        <v>80</v>
      </c>
      <c r="C31" s="295" t="s">
        <v>582</v>
      </c>
      <c r="D31" s="182" t="s">
        <v>63</v>
      </c>
      <c r="E31" s="182">
        <v>11</v>
      </c>
      <c r="F31" s="286"/>
      <c r="G31" s="67"/>
      <c r="H31" s="47"/>
      <c r="I31" s="67"/>
      <c r="J31" s="67"/>
      <c r="K31" s="48"/>
      <c r="L31" s="49"/>
      <c r="M31" s="47"/>
      <c r="N31" s="47"/>
      <c r="O31" s="47"/>
      <c r="P31" s="48"/>
    </row>
    <row r="32" spans="1:16" ht="22.5" x14ac:dyDescent="0.2">
      <c r="A32" s="37">
        <f t="shared" si="1"/>
        <v>17</v>
      </c>
      <c r="B32" s="96" t="s">
        <v>80</v>
      </c>
      <c r="C32" s="295" t="s">
        <v>583</v>
      </c>
      <c r="D32" s="182" t="s">
        <v>63</v>
      </c>
      <c r="E32" s="182">
        <v>13</v>
      </c>
      <c r="F32" s="286"/>
      <c r="G32" s="67"/>
      <c r="H32" s="47"/>
      <c r="I32" s="67"/>
      <c r="J32" s="67"/>
      <c r="K32" s="48"/>
      <c r="L32" s="49"/>
      <c r="M32" s="47"/>
      <c r="N32" s="47"/>
      <c r="O32" s="47"/>
      <c r="P32" s="48"/>
    </row>
    <row r="33" spans="1:16" x14ac:dyDescent="0.2">
      <c r="A33" s="37">
        <f t="shared" si="1"/>
        <v>18</v>
      </c>
      <c r="B33" s="96" t="s">
        <v>80</v>
      </c>
      <c r="C33" s="295" t="s">
        <v>584</v>
      </c>
      <c r="D33" s="182" t="s">
        <v>63</v>
      </c>
      <c r="E33" s="182">
        <v>22</v>
      </c>
      <c r="F33" s="286"/>
      <c r="G33" s="67"/>
      <c r="H33" s="47"/>
      <c r="I33" s="67"/>
      <c r="J33" s="67"/>
      <c r="K33" s="48"/>
      <c r="L33" s="49"/>
      <c r="M33" s="47"/>
      <c r="N33" s="47"/>
      <c r="O33" s="47"/>
      <c r="P33" s="48"/>
    </row>
    <row r="34" spans="1:16" ht="45" x14ac:dyDescent="0.2">
      <c r="A34" s="37">
        <f t="shared" si="1"/>
        <v>19</v>
      </c>
      <c r="B34" s="96" t="s">
        <v>80</v>
      </c>
      <c r="C34" s="351" t="s">
        <v>447</v>
      </c>
      <c r="D34" s="182" t="s">
        <v>91</v>
      </c>
      <c r="E34" s="318">
        <v>1037.8</v>
      </c>
      <c r="F34" s="286"/>
      <c r="G34" s="67"/>
      <c r="H34" s="47"/>
      <c r="I34" s="67"/>
      <c r="J34" s="67"/>
      <c r="K34" s="48"/>
      <c r="L34" s="49"/>
      <c r="M34" s="47"/>
      <c r="N34" s="47"/>
      <c r="O34" s="47"/>
      <c r="P34" s="48"/>
    </row>
    <row r="35" spans="1:16" ht="22.5" x14ac:dyDescent="0.2">
      <c r="A35" s="37"/>
      <c r="B35" s="96"/>
      <c r="C35" s="342" t="s">
        <v>448</v>
      </c>
      <c r="D35" s="182" t="s">
        <v>91</v>
      </c>
      <c r="E35" s="315">
        <v>1141.58</v>
      </c>
      <c r="F35" s="286"/>
      <c r="G35" s="67"/>
      <c r="H35" s="47"/>
      <c r="I35" s="67"/>
      <c r="J35" s="67"/>
      <c r="K35" s="48"/>
      <c r="L35" s="49"/>
      <c r="M35" s="47"/>
      <c r="N35" s="47"/>
      <c r="O35" s="47"/>
      <c r="P35" s="48"/>
    </row>
    <row r="36" spans="1:16" ht="56.25" x14ac:dyDescent="0.2">
      <c r="A36" s="37">
        <f>A34+1</f>
        <v>20</v>
      </c>
      <c r="B36" s="96" t="s">
        <v>80</v>
      </c>
      <c r="C36" s="163" t="s">
        <v>449</v>
      </c>
      <c r="D36" s="182" t="s">
        <v>91</v>
      </c>
      <c r="E36" s="315">
        <v>1989</v>
      </c>
      <c r="F36" s="286"/>
      <c r="G36" s="67"/>
      <c r="H36" s="47"/>
      <c r="I36" s="67"/>
      <c r="J36" s="67"/>
      <c r="K36" s="48"/>
      <c r="L36" s="49"/>
      <c r="M36" s="47"/>
      <c r="N36" s="47"/>
      <c r="O36" s="47"/>
      <c r="P36" s="48"/>
    </row>
    <row r="37" spans="1:16" ht="22.5" x14ac:dyDescent="0.2">
      <c r="A37" s="37"/>
      <c r="B37" s="96"/>
      <c r="C37" s="342" t="s">
        <v>450</v>
      </c>
      <c r="D37" s="181" t="s">
        <v>91</v>
      </c>
      <c r="E37" s="315">
        <v>2187.9</v>
      </c>
      <c r="F37" s="286"/>
      <c r="G37" s="67"/>
      <c r="H37" s="47"/>
      <c r="I37" s="67"/>
      <c r="J37" s="67"/>
      <c r="K37" s="48"/>
      <c r="L37" s="49"/>
      <c r="M37" s="47"/>
      <c r="N37" s="47"/>
      <c r="O37" s="47"/>
      <c r="P37" s="48"/>
    </row>
    <row r="38" spans="1:16" ht="45" x14ac:dyDescent="0.2">
      <c r="A38" s="37">
        <f>A36+1</f>
        <v>21</v>
      </c>
      <c r="B38" s="96" t="s">
        <v>80</v>
      </c>
      <c r="C38" s="351" t="s">
        <v>451</v>
      </c>
      <c r="D38" s="182" t="s">
        <v>63</v>
      </c>
      <c r="E38" s="185">
        <v>324</v>
      </c>
      <c r="F38" s="286"/>
      <c r="G38" s="67"/>
      <c r="H38" s="47"/>
      <c r="I38" s="67"/>
      <c r="J38" s="67"/>
      <c r="K38" s="48"/>
      <c r="L38" s="49"/>
      <c r="M38" s="47"/>
      <c r="N38" s="47"/>
      <c r="O38" s="47"/>
      <c r="P38" s="48"/>
    </row>
    <row r="39" spans="1:16" x14ac:dyDescent="0.2">
      <c r="A39" s="37"/>
      <c r="B39" s="96"/>
      <c r="C39" s="165" t="s">
        <v>452</v>
      </c>
      <c r="D39" s="181"/>
      <c r="E39" s="182"/>
      <c r="F39" s="286"/>
      <c r="G39" s="67"/>
      <c r="H39" s="47"/>
      <c r="I39" s="67"/>
      <c r="J39" s="67"/>
      <c r="K39" s="48"/>
      <c r="L39" s="49"/>
      <c r="M39" s="47"/>
      <c r="N39" s="47"/>
      <c r="O39" s="47"/>
      <c r="P39" s="48"/>
    </row>
    <row r="40" spans="1:16" ht="33.75" x14ac:dyDescent="0.2">
      <c r="A40" s="37">
        <f>A38+1</f>
        <v>22</v>
      </c>
      <c r="B40" s="96" t="s">
        <v>80</v>
      </c>
      <c r="C40" s="161" t="s">
        <v>585</v>
      </c>
      <c r="D40" s="181" t="s">
        <v>63</v>
      </c>
      <c r="E40" s="182">
        <v>2</v>
      </c>
      <c r="F40" s="286"/>
      <c r="G40" s="67"/>
      <c r="H40" s="47"/>
      <c r="I40" s="67"/>
      <c r="J40" s="67"/>
      <c r="K40" s="48"/>
      <c r="L40" s="49"/>
      <c r="M40" s="47"/>
      <c r="N40" s="47"/>
      <c r="O40" s="47"/>
      <c r="P40" s="48"/>
    </row>
    <row r="41" spans="1:16" ht="45" x14ac:dyDescent="0.2">
      <c r="A41" s="37">
        <f>A40+1</f>
        <v>23</v>
      </c>
      <c r="B41" s="96" t="s">
        <v>80</v>
      </c>
      <c r="C41" s="161" t="s">
        <v>457</v>
      </c>
      <c r="D41" s="181" t="s">
        <v>63</v>
      </c>
      <c r="E41" s="182">
        <v>2</v>
      </c>
      <c r="F41" s="286"/>
      <c r="G41" s="67"/>
      <c r="H41" s="47"/>
      <c r="I41" s="67"/>
      <c r="J41" s="67"/>
      <c r="K41" s="48"/>
      <c r="L41" s="49"/>
      <c r="M41" s="47"/>
      <c r="N41" s="47"/>
      <c r="O41" s="47"/>
      <c r="P41" s="48"/>
    </row>
    <row r="42" spans="1:16" ht="45" x14ac:dyDescent="0.2">
      <c r="A42" s="37">
        <f t="shared" ref="A42:A48" si="2">A41+1</f>
        <v>24</v>
      </c>
      <c r="B42" s="96" t="s">
        <v>80</v>
      </c>
      <c r="C42" s="161" t="s">
        <v>458</v>
      </c>
      <c r="D42" s="181" t="s">
        <v>63</v>
      </c>
      <c r="E42" s="182">
        <v>18</v>
      </c>
      <c r="F42" s="286"/>
      <c r="G42" s="67"/>
      <c r="H42" s="47"/>
      <c r="I42" s="67"/>
      <c r="J42" s="67"/>
      <c r="K42" s="48"/>
      <c r="L42" s="49"/>
      <c r="M42" s="47"/>
      <c r="N42" s="47"/>
      <c r="O42" s="47"/>
      <c r="P42" s="48"/>
    </row>
    <row r="43" spans="1:16" ht="33.75" x14ac:dyDescent="0.2">
      <c r="A43" s="37">
        <f t="shared" si="2"/>
        <v>25</v>
      </c>
      <c r="B43" s="96" t="s">
        <v>80</v>
      </c>
      <c r="C43" s="161" t="s">
        <v>459</v>
      </c>
      <c r="D43" s="181" t="s">
        <v>63</v>
      </c>
      <c r="E43" s="182">
        <v>1</v>
      </c>
      <c r="F43" s="286"/>
      <c r="G43" s="67"/>
      <c r="H43" s="47"/>
      <c r="I43" s="67"/>
      <c r="J43" s="67"/>
      <c r="K43" s="48"/>
      <c r="L43" s="49"/>
      <c r="M43" s="47"/>
      <c r="N43" s="47"/>
      <c r="O43" s="47"/>
      <c r="P43" s="48"/>
    </row>
    <row r="44" spans="1:16" ht="33.75" x14ac:dyDescent="0.2">
      <c r="A44" s="37">
        <f t="shared" si="2"/>
        <v>26</v>
      </c>
      <c r="B44" s="96" t="s">
        <v>80</v>
      </c>
      <c r="C44" s="163" t="s">
        <v>460</v>
      </c>
      <c r="D44" s="182" t="s">
        <v>63</v>
      </c>
      <c r="E44" s="182">
        <v>2</v>
      </c>
      <c r="F44" s="286"/>
      <c r="G44" s="67"/>
      <c r="H44" s="47"/>
      <c r="I44" s="67"/>
      <c r="J44" s="67"/>
      <c r="K44" s="48"/>
      <c r="L44" s="49"/>
      <c r="M44" s="47"/>
      <c r="N44" s="47"/>
      <c r="O44" s="47"/>
      <c r="P44" s="48"/>
    </row>
    <row r="45" spans="1:16" ht="33.75" x14ac:dyDescent="0.2">
      <c r="A45" s="37">
        <f t="shared" si="2"/>
        <v>27</v>
      </c>
      <c r="B45" s="96" t="s">
        <v>80</v>
      </c>
      <c r="C45" s="163" t="s">
        <v>461</v>
      </c>
      <c r="D45" s="182" t="s">
        <v>63</v>
      </c>
      <c r="E45" s="182">
        <v>2</v>
      </c>
      <c r="F45" s="286"/>
      <c r="G45" s="67"/>
      <c r="H45" s="47"/>
      <c r="I45" s="67"/>
      <c r="J45" s="67"/>
      <c r="K45" s="48"/>
      <c r="L45" s="49"/>
      <c r="M45" s="47"/>
      <c r="N45" s="47"/>
      <c r="O45" s="47"/>
      <c r="P45" s="48"/>
    </row>
    <row r="46" spans="1:16" ht="45" x14ac:dyDescent="0.2">
      <c r="A46" s="37">
        <f t="shared" si="2"/>
        <v>28</v>
      </c>
      <c r="B46" s="96" t="s">
        <v>80</v>
      </c>
      <c r="C46" s="163" t="s">
        <v>462</v>
      </c>
      <c r="D46" s="182" t="s">
        <v>63</v>
      </c>
      <c r="E46" s="182">
        <v>2</v>
      </c>
      <c r="F46" s="286"/>
      <c r="G46" s="67"/>
      <c r="H46" s="47"/>
      <c r="I46" s="67"/>
      <c r="J46" s="67"/>
      <c r="K46" s="48"/>
      <c r="L46" s="49"/>
      <c r="M46" s="47"/>
      <c r="N46" s="47"/>
      <c r="O46" s="47"/>
      <c r="P46" s="48"/>
    </row>
    <row r="47" spans="1:16" ht="22.5" x14ac:dyDescent="0.2">
      <c r="A47" s="37">
        <f t="shared" si="2"/>
        <v>29</v>
      </c>
      <c r="B47" s="96" t="s">
        <v>80</v>
      </c>
      <c r="C47" s="163" t="s">
        <v>463</v>
      </c>
      <c r="D47" s="182" t="s">
        <v>63</v>
      </c>
      <c r="E47" s="182">
        <v>2</v>
      </c>
      <c r="F47" s="286"/>
      <c r="G47" s="67"/>
      <c r="H47" s="47"/>
      <c r="I47" s="67"/>
      <c r="J47" s="67"/>
      <c r="K47" s="48"/>
      <c r="L47" s="49"/>
      <c r="M47" s="47"/>
      <c r="N47" s="47"/>
      <c r="O47" s="47"/>
      <c r="P47" s="48"/>
    </row>
    <row r="48" spans="1:16" ht="33.75" x14ac:dyDescent="0.2">
      <c r="A48" s="37">
        <f t="shared" si="2"/>
        <v>30</v>
      </c>
      <c r="B48" s="96" t="s">
        <v>80</v>
      </c>
      <c r="C48" s="351" t="s">
        <v>586</v>
      </c>
      <c r="D48" s="182" t="s">
        <v>91</v>
      </c>
      <c r="E48" s="220">
        <v>30</v>
      </c>
      <c r="F48" s="286"/>
      <c r="G48" s="67"/>
      <c r="H48" s="47"/>
      <c r="I48" s="67"/>
      <c r="J48" s="67"/>
      <c r="K48" s="48"/>
      <c r="L48" s="49"/>
      <c r="M48" s="47"/>
      <c r="N48" s="47"/>
      <c r="O48" s="47"/>
      <c r="P48" s="48"/>
    </row>
    <row r="49" spans="1:16" ht="22.5" x14ac:dyDescent="0.2">
      <c r="A49" s="37"/>
      <c r="B49" s="96"/>
      <c r="C49" s="342" t="s">
        <v>448</v>
      </c>
      <c r="D49" s="182" t="s">
        <v>91</v>
      </c>
      <c r="E49" s="108">
        <v>33</v>
      </c>
      <c r="F49" s="286"/>
      <c r="G49" s="67"/>
      <c r="H49" s="47"/>
      <c r="I49" s="67"/>
      <c r="J49" s="67"/>
      <c r="K49" s="48"/>
      <c r="L49" s="49"/>
      <c r="M49" s="47"/>
      <c r="N49" s="47"/>
      <c r="O49" s="47"/>
      <c r="P49" s="48"/>
    </row>
    <row r="50" spans="1:16" ht="33.75" x14ac:dyDescent="0.2">
      <c r="A50" s="37">
        <f>A48+1</f>
        <v>31</v>
      </c>
      <c r="B50" s="96" t="s">
        <v>80</v>
      </c>
      <c r="C50" s="163" t="s">
        <v>453</v>
      </c>
      <c r="D50" s="182" t="s">
        <v>91</v>
      </c>
      <c r="E50" s="108">
        <v>60.8</v>
      </c>
      <c r="F50" s="286"/>
      <c r="G50" s="67"/>
      <c r="H50" s="47"/>
      <c r="I50" s="67"/>
      <c r="J50" s="67"/>
      <c r="K50" s="48"/>
      <c r="L50" s="49"/>
      <c r="M50" s="47"/>
      <c r="N50" s="47"/>
      <c r="O50" s="47"/>
      <c r="P50" s="48"/>
    </row>
    <row r="51" spans="1:16" ht="22.5" x14ac:dyDescent="0.2">
      <c r="A51" s="37"/>
      <c r="B51" s="96"/>
      <c r="C51" s="342" t="s">
        <v>450</v>
      </c>
      <c r="D51" s="181" t="s">
        <v>91</v>
      </c>
      <c r="E51" s="108">
        <v>66.88</v>
      </c>
      <c r="F51" s="286"/>
      <c r="G51" s="67"/>
      <c r="H51" s="47"/>
      <c r="I51" s="67"/>
      <c r="J51" s="67"/>
      <c r="K51" s="48"/>
      <c r="L51" s="49"/>
      <c r="M51" s="47"/>
      <c r="N51" s="47"/>
      <c r="O51" s="47"/>
      <c r="P51" s="48"/>
    </row>
    <row r="52" spans="1:16" x14ac:dyDescent="0.2">
      <c r="A52" s="37"/>
      <c r="B52" s="96"/>
      <c r="C52" s="165" t="s">
        <v>157</v>
      </c>
      <c r="D52" s="181"/>
      <c r="E52" s="181"/>
      <c r="F52" s="286"/>
      <c r="G52" s="67"/>
      <c r="H52" s="47"/>
      <c r="I52" s="67"/>
      <c r="J52" s="67"/>
      <c r="K52" s="48"/>
      <c r="L52" s="49"/>
      <c r="M52" s="47"/>
      <c r="N52" s="47"/>
      <c r="O52" s="47"/>
      <c r="P52" s="48"/>
    </row>
    <row r="53" spans="1:16" ht="45" x14ac:dyDescent="0.2">
      <c r="A53" s="37">
        <f>A50+1</f>
        <v>32</v>
      </c>
      <c r="B53" s="96" t="s">
        <v>80</v>
      </c>
      <c r="C53" s="161" t="s">
        <v>464</v>
      </c>
      <c r="D53" s="181" t="s">
        <v>63</v>
      </c>
      <c r="E53" s="181">
        <v>8</v>
      </c>
      <c r="F53" s="286"/>
      <c r="G53" s="67"/>
      <c r="H53" s="47"/>
      <c r="I53" s="67"/>
      <c r="J53" s="67"/>
      <c r="K53" s="48"/>
      <c r="L53" s="49"/>
      <c r="M53" s="47"/>
      <c r="N53" s="47"/>
      <c r="O53" s="47"/>
      <c r="P53" s="48"/>
    </row>
    <row r="54" spans="1:16" ht="45" x14ac:dyDescent="0.2">
      <c r="A54" s="37">
        <f>A53+1</f>
        <v>33</v>
      </c>
      <c r="B54" s="96" t="s">
        <v>80</v>
      </c>
      <c r="C54" s="161" t="s">
        <v>465</v>
      </c>
      <c r="D54" s="181" t="s">
        <v>63</v>
      </c>
      <c r="E54" s="181">
        <v>18</v>
      </c>
      <c r="F54" s="286"/>
      <c r="G54" s="67"/>
      <c r="H54" s="47"/>
      <c r="I54" s="67"/>
      <c r="J54" s="67"/>
      <c r="K54" s="48"/>
      <c r="L54" s="49"/>
      <c r="M54" s="47"/>
      <c r="N54" s="47"/>
      <c r="O54" s="47"/>
      <c r="P54" s="48"/>
    </row>
    <row r="55" spans="1:16" ht="34.5" thickBot="1" x14ac:dyDescent="0.25">
      <c r="A55" s="37">
        <f>A54+1</f>
        <v>34</v>
      </c>
      <c r="B55" s="96" t="s">
        <v>80</v>
      </c>
      <c r="C55" s="161" t="s">
        <v>466</v>
      </c>
      <c r="D55" s="181" t="s">
        <v>63</v>
      </c>
      <c r="E55" s="296">
        <v>4</v>
      </c>
      <c r="F55" s="286"/>
      <c r="G55" s="67"/>
      <c r="H55" s="47"/>
      <c r="I55" s="67"/>
      <c r="J55" s="67"/>
      <c r="K55" s="48"/>
      <c r="L55" s="49"/>
      <c r="M55" s="47"/>
      <c r="N55" s="47"/>
      <c r="O55" s="47"/>
      <c r="P55" s="48"/>
    </row>
    <row r="56" spans="1:16" ht="12" thickBot="1" x14ac:dyDescent="0.25">
      <c r="A56" s="416" t="str">
        <f>'1a'!A31:K31</f>
        <v xml:space="preserve">Tiešās izmaksas kopā, t. sk. darba devēja sociālais nodoklis 23.59% </v>
      </c>
      <c r="B56" s="417"/>
      <c r="C56" s="417"/>
      <c r="D56" s="417"/>
      <c r="E56" s="417"/>
      <c r="F56" s="417"/>
      <c r="G56" s="417"/>
      <c r="H56" s="417"/>
      <c r="I56" s="417"/>
      <c r="J56" s="417"/>
      <c r="K56" s="418"/>
      <c r="L56" s="71">
        <f>SUM(L14:L55)</f>
        <v>0</v>
      </c>
      <c r="M56" s="72">
        <f>SUM(M14:M55)</f>
        <v>0</v>
      </c>
      <c r="N56" s="72">
        <f>SUM(N14:N55)</f>
        <v>0</v>
      </c>
      <c r="O56" s="72">
        <f>SUM(O14:O55)</f>
        <v>0</v>
      </c>
      <c r="P56" s="73">
        <f>SUM(P14:P55)</f>
        <v>0</v>
      </c>
    </row>
    <row r="57" spans="1:16" x14ac:dyDescent="0.2">
      <c r="A57" s="16"/>
      <c r="B57" s="9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x14ac:dyDescent="0.2">
      <c r="A58" s="16"/>
      <c r="B58" s="94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x14ac:dyDescent="0.2">
      <c r="A59" s="1" t="s">
        <v>14</v>
      </c>
      <c r="B59" s="94"/>
      <c r="C59" s="415">
        <f>'Kops a'!C38:H38</f>
        <v>0</v>
      </c>
      <c r="D59" s="415"/>
      <c r="E59" s="415"/>
      <c r="F59" s="415"/>
      <c r="G59" s="415"/>
      <c r="H59" s="415"/>
      <c r="I59" s="16"/>
      <c r="J59" s="16"/>
      <c r="K59" s="16"/>
      <c r="L59" s="16"/>
      <c r="M59" s="16"/>
      <c r="N59" s="16"/>
      <c r="O59" s="16"/>
      <c r="P59" s="16"/>
    </row>
    <row r="60" spans="1:16" x14ac:dyDescent="0.2">
      <c r="A60" s="16"/>
      <c r="B60" s="94"/>
      <c r="C60" s="367" t="s">
        <v>15</v>
      </c>
      <c r="D60" s="367"/>
      <c r="E60" s="367"/>
      <c r="F60" s="367"/>
      <c r="G60" s="367"/>
      <c r="H60" s="367"/>
      <c r="I60" s="16"/>
      <c r="J60" s="16"/>
      <c r="K60" s="16"/>
      <c r="L60" s="16"/>
      <c r="M60" s="16"/>
      <c r="N60" s="16"/>
      <c r="O60" s="16"/>
      <c r="P60" s="16"/>
    </row>
    <row r="61" spans="1:16" x14ac:dyDescent="0.2">
      <c r="A61" s="16"/>
      <c r="B61" s="9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x14ac:dyDescent="0.2">
      <c r="A62" s="87" t="str">
        <f>'Kops a'!A41</f>
        <v xml:space="preserve">Tāme sastādīta </v>
      </c>
      <c r="B62" s="166"/>
      <c r="C62" s="88"/>
      <c r="D62" s="8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x14ac:dyDescent="0.2">
      <c r="A63" s="16"/>
      <c r="B63" s="94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x14ac:dyDescent="0.2">
      <c r="A64" s="1" t="s">
        <v>37</v>
      </c>
      <c r="B64" s="94"/>
      <c r="C64" s="415">
        <f>'Kops a'!C43:H43</f>
        <v>0</v>
      </c>
      <c r="D64" s="415"/>
      <c r="E64" s="415"/>
      <c r="F64" s="415"/>
      <c r="G64" s="415"/>
      <c r="H64" s="415"/>
      <c r="I64" s="16"/>
      <c r="J64" s="16"/>
      <c r="K64" s="16"/>
      <c r="L64" s="16"/>
      <c r="M64" s="16"/>
      <c r="N64" s="16"/>
      <c r="O64" s="16"/>
      <c r="P64" s="16"/>
    </row>
    <row r="65" spans="1:16" x14ac:dyDescent="0.2">
      <c r="A65" s="16"/>
      <c r="B65" s="94"/>
      <c r="C65" s="367" t="s">
        <v>15</v>
      </c>
      <c r="D65" s="367"/>
      <c r="E65" s="367"/>
      <c r="F65" s="367"/>
      <c r="G65" s="367"/>
      <c r="H65" s="367"/>
      <c r="I65" s="16"/>
      <c r="J65" s="16"/>
      <c r="K65" s="16"/>
      <c r="L65" s="16"/>
      <c r="M65" s="16"/>
      <c r="N65" s="16"/>
      <c r="O65" s="16"/>
      <c r="P65" s="16"/>
    </row>
    <row r="66" spans="1:16" x14ac:dyDescent="0.2">
      <c r="A66" s="16"/>
      <c r="B66" s="9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x14ac:dyDescent="0.2">
      <c r="A67" s="87" t="s">
        <v>54</v>
      </c>
      <c r="B67" s="166"/>
      <c r="C67" s="92">
        <f>'Kops a'!C46</f>
        <v>0</v>
      </c>
      <c r="D67" s="50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x14ac:dyDescent="0.2">
      <c r="A68" s="16"/>
      <c r="B68" s="9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65:H65"/>
    <mergeCell ref="C4:I4"/>
    <mergeCell ref="F12:K12"/>
    <mergeCell ref="A9:F9"/>
    <mergeCell ref="J9:M9"/>
    <mergeCell ref="D8:L8"/>
    <mergeCell ref="A56:K56"/>
    <mergeCell ref="C59:H59"/>
    <mergeCell ref="C60:H60"/>
    <mergeCell ref="C64:H64"/>
  </mergeCells>
  <conditionalFormatting sqref="I15:J55 A15:G55">
    <cfRule type="cellIs" dxfId="87" priority="28" operator="equal">
      <formula>0</formula>
    </cfRule>
  </conditionalFormatting>
  <conditionalFormatting sqref="N9:O9 K14:P55 H14:H55">
    <cfRule type="cellIs" dxfId="86" priority="27" operator="equal">
      <formula>0</formula>
    </cfRule>
  </conditionalFormatting>
  <conditionalFormatting sqref="A9:F9">
    <cfRule type="containsText" dxfId="85" priority="2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84" priority="24" operator="equal">
      <formula>0</formula>
    </cfRule>
  </conditionalFormatting>
  <conditionalFormatting sqref="O10">
    <cfRule type="cellIs" dxfId="83" priority="23" operator="equal">
      <formula>"20__. gada __. _________"</formula>
    </cfRule>
  </conditionalFormatting>
  <conditionalFormatting sqref="A56:K56">
    <cfRule type="containsText" dxfId="82" priority="22" operator="containsText" text="Tiešās izmaksas kopā, t. sk. darba devēja sociālais nodoklis __.__% ">
      <formula>NOT(ISERROR(SEARCH("Tiešās izmaksas kopā, t. sk. darba devēja sociālais nodoklis __.__% ",A56)))</formula>
    </cfRule>
  </conditionalFormatting>
  <conditionalFormatting sqref="L56:P56">
    <cfRule type="cellIs" dxfId="81" priority="17" operator="equal">
      <formula>0</formula>
    </cfRule>
  </conditionalFormatting>
  <conditionalFormatting sqref="C4:I4">
    <cfRule type="cellIs" dxfId="80" priority="16" operator="equal">
      <formula>0</formula>
    </cfRule>
  </conditionalFormatting>
  <conditionalFormatting sqref="D5:L8">
    <cfRule type="cellIs" dxfId="79" priority="13" operator="equal">
      <formula>0</formula>
    </cfRule>
  </conditionalFormatting>
  <conditionalFormatting sqref="A14:B14 D14:G14">
    <cfRule type="cellIs" dxfId="78" priority="12" operator="equal">
      <formula>0</formula>
    </cfRule>
  </conditionalFormatting>
  <conditionalFormatting sqref="C14">
    <cfRule type="cellIs" dxfId="77" priority="11" operator="equal">
      <formula>0</formula>
    </cfRule>
  </conditionalFormatting>
  <conditionalFormatting sqref="I14:J14">
    <cfRule type="cellIs" dxfId="76" priority="10" operator="equal">
      <formula>0</formula>
    </cfRule>
  </conditionalFormatting>
  <conditionalFormatting sqref="P10">
    <cfRule type="cellIs" dxfId="75" priority="9" operator="equal">
      <formula>"20__. gada __. _________"</formula>
    </cfRule>
  </conditionalFormatting>
  <conditionalFormatting sqref="C64:H64">
    <cfRule type="cellIs" dxfId="74" priority="6" operator="equal">
      <formula>0</formula>
    </cfRule>
  </conditionalFormatting>
  <conditionalFormatting sqref="C59:H59">
    <cfRule type="cellIs" dxfId="73" priority="5" operator="equal">
      <formula>0</formula>
    </cfRule>
  </conditionalFormatting>
  <conditionalFormatting sqref="C64:H64 C67 C59:H59">
    <cfRule type="cellIs" dxfId="72" priority="4" operator="equal">
      <formula>0</formula>
    </cfRule>
  </conditionalFormatting>
  <conditionalFormatting sqref="D1">
    <cfRule type="cellIs" dxfId="71" priority="3" operator="equal">
      <formula>0</formula>
    </cfRule>
  </conditionalFormatting>
  <pageMargins left="0.9055118110236221" right="0.51181102362204722" top="0.74803149606299213" bottom="0.74803149606299213" header="0.31496062992125984" footer="0.31496062992125984"/>
  <pageSetup paperSize="9" scale="94" orientation="landscape" r:id="rId1"/>
  <rowBreaks count="1" manualBreakCount="1">
    <brk id="2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P67"/>
  <sheetViews>
    <sheetView view="pageBreakPreview" topLeftCell="A43" zoomScale="140" zoomScaleNormal="100" zoomScaleSheetLayoutView="140" workbookViewId="0">
      <selection activeCell="C49" sqref="C49"/>
    </sheetView>
  </sheetViews>
  <sheetFormatPr defaultRowHeight="11.25" x14ac:dyDescent="0.2"/>
  <cols>
    <col min="1" max="1" width="4.5703125" style="1" customWidth="1"/>
    <col min="2" max="2" width="5.28515625" style="93" customWidth="1"/>
    <col min="3" max="3" width="38.42578125" style="1" customWidth="1"/>
    <col min="4" max="4" width="5.85546875" style="1" customWidth="1"/>
    <col min="5" max="5" width="7.4257812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C1" s="26" t="s">
        <v>38</v>
      </c>
      <c r="D1" s="51">
        <f>'Kops a'!A25</f>
        <v>11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9"/>
      <c r="C2" s="419" t="s">
        <v>158</v>
      </c>
      <c r="D2" s="419"/>
      <c r="E2" s="419"/>
      <c r="F2" s="419"/>
      <c r="G2" s="419"/>
      <c r="H2" s="419"/>
      <c r="I2" s="419"/>
      <c r="J2" s="28"/>
    </row>
    <row r="3" spans="1:16" x14ac:dyDescent="0.2">
      <c r="A3" s="29"/>
      <c r="B3" s="29"/>
      <c r="C3" s="410" t="s">
        <v>17</v>
      </c>
      <c r="D3" s="410"/>
      <c r="E3" s="410"/>
      <c r="F3" s="410"/>
      <c r="G3" s="410"/>
      <c r="H3" s="410"/>
      <c r="I3" s="410"/>
      <c r="J3" s="29"/>
    </row>
    <row r="4" spans="1:16" x14ac:dyDescent="0.2">
      <c r="A4" s="29"/>
      <c r="B4" s="29"/>
      <c r="C4" s="420" t="s">
        <v>52</v>
      </c>
      <c r="D4" s="420"/>
      <c r="E4" s="420"/>
      <c r="F4" s="420"/>
      <c r="G4" s="420"/>
      <c r="H4" s="420"/>
      <c r="I4" s="420"/>
      <c r="J4" s="29"/>
    </row>
    <row r="5" spans="1:16" x14ac:dyDescent="0.2">
      <c r="A5" s="22"/>
      <c r="C5" s="26" t="s">
        <v>5</v>
      </c>
      <c r="D5" s="433" t="str">
        <f>'Kops a'!D6</f>
        <v>Daudzdzīvokļu dzīvojamās ēkas energoefektivitātes paaugstināšana</v>
      </c>
      <c r="E5" s="433"/>
      <c r="F5" s="433"/>
      <c r="G5" s="433"/>
      <c r="H5" s="433"/>
      <c r="I5" s="433"/>
      <c r="J5" s="433"/>
      <c r="K5" s="433"/>
      <c r="L5" s="433"/>
      <c r="M5" s="16"/>
      <c r="N5" s="16"/>
      <c r="O5" s="16"/>
      <c r="P5" s="16"/>
    </row>
    <row r="6" spans="1:16" x14ac:dyDescent="0.2">
      <c r="A6" s="22"/>
      <c r="C6" s="26" t="s">
        <v>6</v>
      </c>
      <c r="D6" s="433" t="str">
        <f>'Kops a'!D7</f>
        <v>Daudzdzīvokļu dzīvojamās ēkas energoefektivitātes paaugstināšana</v>
      </c>
      <c r="E6" s="433"/>
      <c r="F6" s="433"/>
      <c r="G6" s="433"/>
      <c r="H6" s="433"/>
      <c r="I6" s="433"/>
      <c r="J6" s="433"/>
      <c r="K6" s="433"/>
      <c r="L6" s="433"/>
      <c r="M6" s="16"/>
      <c r="N6" s="16"/>
      <c r="O6" s="16"/>
      <c r="P6" s="16"/>
    </row>
    <row r="7" spans="1:16" x14ac:dyDescent="0.2">
      <c r="A7" s="22"/>
      <c r="C7" s="26" t="s">
        <v>7</v>
      </c>
      <c r="D7" s="433" t="str">
        <f>'Kops a'!D8</f>
        <v>Parka iela 13, Olaine, Olaines novads, LV-2114</v>
      </c>
      <c r="E7" s="433"/>
      <c r="F7" s="433"/>
      <c r="G7" s="433"/>
      <c r="H7" s="433"/>
      <c r="I7" s="433"/>
      <c r="J7" s="433"/>
      <c r="K7" s="433"/>
      <c r="L7" s="433"/>
      <c r="M7" s="16"/>
      <c r="N7" s="16"/>
      <c r="O7" s="16"/>
      <c r="P7" s="16"/>
    </row>
    <row r="8" spans="1:16" x14ac:dyDescent="0.2">
      <c r="A8" s="22"/>
      <c r="C8" s="4" t="s">
        <v>20</v>
      </c>
      <c r="D8" s="433" t="str">
        <f>'Kops a'!D9</f>
        <v>Iepirkums Nr. AS OŪS 2021/10_E</v>
      </c>
      <c r="E8" s="433"/>
      <c r="F8" s="433"/>
      <c r="G8" s="433"/>
      <c r="H8" s="433"/>
      <c r="I8" s="433"/>
      <c r="J8" s="433"/>
      <c r="K8" s="433"/>
      <c r="L8" s="433"/>
      <c r="M8" s="16"/>
      <c r="N8" s="16"/>
      <c r="O8" s="16"/>
      <c r="P8" s="16"/>
    </row>
    <row r="9" spans="1:16" ht="11.25" customHeight="1" x14ac:dyDescent="0.2">
      <c r="A9" s="421" t="str">
        <f>'2a'!A9:F9</f>
        <v>Tāme sastādīta  2020. gada tirgus cenās, pamatojoties uz AR daļas rasējumiem</v>
      </c>
      <c r="B9" s="421"/>
      <c r="C9" s="421"/>
      <c r="D9" s="421"/>
      <c r="E9" s="421"/>
      <c r="F9" s="421"/>
      <c r="G9" s="30"/>
      <c r="H9" s="30"/>
      <c r="I9" s="30"/>
      <c r="J9" s="425" t="s">
        <v>39</v>
      </c>
      <c r="K9" s="425"/>
      <c r="L9" s="425"/>
      <c r="M9" s="425"/>
      <c r="N9" s="432">
        <f>P55</f>
        <v>0</v>
      </c>
      <c r="O9" s="432"/>
      <c r="P9" s="30"/>
    </row>
    <row r="10" spans="1:16" x14ac:dyDescent="0.2">
      <c r="A10" s="31"/>
      <c r="B10" s="31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A61</f>
        <v xml:space="preserve">Tāme sastādīta </v>
      </c>
    </row>
    <row r="11" spans="1:16" ht="12" thickBot="1" x14ac:dyDescent="0.25">
      <c r="A11" s="31"/>
      <c r="B11" s="31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389" t="s">
        <v>23</v>
      </c>
      <c r="B12" s="427" t="s">
        <v>40</v>
      </c>
      <c r="C12" s="423" t="s">
        <v>41</v>
      </c>
      <c r="D12" s="430" t="s">
        <v>42</v>
      </c>
      <c r="E12" s="413" t="s">
        <v>43</v>
      </c>
      <c r="F12" s="422" t="s">
        <v>44</v>
      </c>
      <c r="G12" s="423"/>
      <c r="H12" s="423"/>
      <c r="I12" s="423"/>
      <c r="J12" s="423"/>
      <c r="K12" s="424"/>
      <c r="L12" s="422" t="s">
        <v>45</v>
      </c>
      <c r="M12" s="423"/>
      <c r="N12" s="423"/>
      <c r="O12" s="423"/>
      <c r="P12" s="424"/>
    </row>
    <row r="13" spans="1:16" ht="126.75" customHeight="1" thickBot="1" x14ac:dyDescent="0.25">
      <c r="A13" s="426"/>
      <c r="B13" s="428"/>
      <c r="C13" s="429"/>
      <c r="D13" s="431"/>
      <c r="E13" s="41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63"/>
      <c r="B14" s="64"/>
      <c r="C14" s="252" t="s">
        <v>159</v>
      </c>
      <c r="D14" s="256"/>
      <c r="E14" s="251"/>
      <c r="F14" s="114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37">
        <v>1</v>
      </c>
      <c r="B15" s="96" t="s">
        <v>80</v>
      </c>
      <c r="C15" s="297" t="s">
        <v>160</v>
      </c>
      <c r="D15" s="298" t="s">
        <v>84</v>
      </c>
      <c r="E15" s="316">
        <v>1445</v>
      </c>
      <c r="F15" s="300"/>
      <c r="G15" s="67"/>
      <c r="H15" s="47"/>
      <c r="I15" s="67"/>
      <c r="J15" s="67"/>
      <c r="K15" s="48"/>
      <c r="L15" s="49"/>
      <c r="M15" s="47"/>
      <c r="N15" s="47"/>
      <c r="O15" s="47"/>
      <c r="P15" s="48"/>
    </row>
    <row r="16" spans="1:16" x14ac:dyDescent="0.2">
      <c r="A16" s="37">
        <v>2</v>
      </c>
      <c r="B16" s="96" t="s">
        <v>80</v>
      </c>
      <c r="C16" s="297" t="s">
        <v>161</v>
      </c>
      <c r="D16" s="298" t="s">
        <v>84</v>
      </c>
      <c r="E16" s="316">
        <v>1445</v>
      </c>
      <c r="F16" s="300"/>
      <c r="G16" s="67"/>
      <c r="H16" s="47"/>
      <c r="I16" s="67"/>
      <c r="J16" s="67"/>
      <c r="K16" s="48"/>
      <c r="L16" s="49"/>
      <c r="M16" s="47"/>
      <c r="N16" s="47"/>
      <c r="O16" s="47"/>
      <c r="P16" s="48"/>
    </row>
    <row r="17" spans="1:16" ht="22.5" x14ac:dyDescent="0.2">
      <c r="A17" s="37"/>
      <c r="B17" s="96"/>
      <c r="C17" s="363" t="s">
        <v>162</v>
      </c>
      <c r="D17" s="301" t="s">
        <v>78</v>
      </c>
      <c r="E17" s="316">
        <v>289</v>
      </c>
      <c r="F17" s="300"/>
      <c r="G17" s="67"/>
      <c r="H17" s="47"/>
      <c r="I17" s="67"/>
      <c r="J17" s="67"/>
      <c r="K17" s="48"/>
      <c r="L17" s="49"/>
      <c r="M17" s="47"/>
      <c r="N17" s="47"/>
      <c r="O17" s="47"/>
      <c r="P17" s="48"/>
    </row>
    <row r="18" spans="1:16" x14ac:dyDescent="0.2">
      <c r="A18" s="37"/>
      <c r="B18" s="96"/>
      <c r="C18" s="364" t="s">
        <v>163</v>
      </c>
      <c r="D18" s="301" t="s">
        <v>78</v>
      </c>
      <c r="E18" s="319">
        <v>2601</v>
      </c>
      <c r="F18" s="300"/>
      <c r="G18" s="67"/>
      <c r="H18" s="47"/>
      <c r="I18" s="67"/>
      <c r="J18" s="67"/>
      <c r="K18" s="48"/>
      <c r="L18" s="49"/>
      <c r="M18" s="47"/>
      <c r="N18" s="47"/>
      <c r="O18" s="47"/>
      <c r="P18" s="48"/>
    </row>
    <row r="19" spans="1:16" x14ac:dyDescent="0.2">
      <c r="A19" s="37">
        <v>3</v>
      </c>
      <c r="B19" s="96" t="s">
        <v>80</v>
      </c>
      <c r="C19" s="303" t="s">
        <v>164</v>
      </c>
      <c r="D19" s="301" t="s">
        <v>84</v>
      </c>
      <c r="E19" s="316">
        <v>1445</v>
      </c>
      <c r="F19" s="300"/>
      <c r="G19" s="67"/>
      <c r="H19" s="47"/>
      <c r="I19" s="67"/>
      <c r="J19" s="67"/>
      <c r="K19" s="48"/>
      <c r="L19" s="49"/>
      <c r="M19" s="47"/>
      <c r="N19" s="47"/>
      <c r="O19" s="47"/>
      <c r="P19" s="48"/>
    </row>
    <row r="20" spans="1:16" x14ac:dyDescent="0.2">
      <c r="A20" s="37"/>
      <c r="B20" s="96"/>
      <c r="C20" s="364" t="s">
        <v>165</v>
      </c>
      <c r="D20" s="301" t="s">
        <v>89</v>
      </c>
      <c r="E20" s="316">
        <v>216.75</v>
      </c>
      <c r="F20" s="300"/>
      <c r="G20" s="67"/>
      <c r="H20" s="47"/>
      <c r="I20" s="67"/>
      <c r="J20" s="67"/>
      <c r="K20" s="48"/>
      <c r="L20" s="49"/>
      <c r="M20" s="47"/>
      <c r="N20" s="47"/>
      <c r="O20" s="47"/>
      <c r="P20" s="48"/>
    </row>
    <row r="21" spans="1:16" ht="22.5" x14ac:dyDescent="0.2">
      <c r="A21" s="37">
        <v>4</v>
      </c>
      <c r="B21" s="96" t="s">
        <v>80</v>
      </c>
      <c r="C21" s="303" t="s">
        <v>467</v>
      </c>
      <c r="D21" s="301" t="s">
        <v>84</v>
      </c>
      <c r="E21" s="316">
        <v>1445</v>
      </c>
      <c r="F21" s="300"/>
      <c r="G21" s="67"/>
      <c r="H21" s="47"/>
      <c r="I21" s="67"/>
      <c r="J21" s="67"/>
      <c r="K21" s="48"/>
      <c r="L21" s="49"/>
      <c r="M21" s="47"/>
      <c r="N21" s="47"/>
      <c r="O21" s="47"/>
      <c r="P21" s="48"/>
    </row>
    <row r="22" spans="1:16" ht="22.5" x14ac:dyDescent="0.2">
      <c r="A22" s="37"/>
      <c r="B22" s="96"/>
      <c r="C22" s="302" t="s">
        <v>468</v>
      </c>
      <c r="D22" s="301" t="s">
        <v>89</v>
      </c>
      <c r="E22" s="316">
        <v>116.1</v>
      </c>
      <c r="F22" s="300"/>
      <c r="G22" s="67"/>
      <c r="H22" s="47"/>
      <c r="I22" s="67"/>
      <c r="J22" s="67"/>
      <c r="K22" s="48"/>
      <c r="L22" s="49"/>
      <c r="M22" s="47"/>
      <c r="N22" s="47"/>
      <c r="O22" s="47"/>
      <c r="P22" s="48"/>
    </row>
    <row r="23" spans="1:16" x14ac:dyDescent="0.2">
      <c r="A23" s="37"/>
      <c r="B23" s="96"/>
      <c r="C23" s="311" t="s">
        <v>166</v>
      </c>
      <c r="D23" s="298"/>
      <c r="E23" s="316"/>
      <c r="F23" s="300"/>
      <c r="G23" s="67"/>
      <c r="H23" s="47"/>
      <c r="I23" s="67"/>
      <c r="J23" s="67"/>
      <c r="K23" s="48"/>
      <c r="L23" s="49"/>
      <c r="M23" s="47"/>
      <c r="N23" s="47"/>
      <c r="O23" s="47"/>
      <c r="P23" s="48"/>
    </row>
    <row r="24" spans="1:16" ht="22.5" x14ac:dyDescent="0.2">
      <c r="A24" s="37">
        <v>5</v>
      </c>
      <c r="B24" s="96" t="s">
        <v>80</v>
      </c>
      <c r="C24" s="297" t="s">
        <v>167</v>
      </c>
      <c r="D24" s="298" t="s">
        <v>84</v>
      </c>
      <c r="E24" s="320">
        <v>612</v>
      </c>
      <c r="F24" s="300"/>
      <c r="G24" s="67"/>
      <c r="H24" s="47"/>
      <c r="I24" s="67"/>
      <c r="J24" s="67"/>
      <c r="K24" s="48"/>
      <c r="L24" s="49"/>
      <c r="M24" s="47"/>
      <c r="N24" s="47"/>
      <c r="O24" s="47"/>
      <c r="P24" s="48"/>
    </row>
    <row r="25" spans="1:16" ht="22.5" x14ac:dyDescent="0.2">
      <c r="A25" s="37">
        <v>6</v>
      </c>
      <c r="B25" s="96" t="s">
        <v>80</v>
      </c>
      <c r="C25" s="297" t="s">
        <v>168</v>
      </c>
      <c r="D25" s="298" t="s">
        <v>84</v>
      </c>
      <c r="E25" s="320">
        <v>612</v>
      </c>
      <c r="F25" s="300"/>
      <c r="G25" s="67"/>
      <c r="H25" s="47"/>
      <c r="I25" s="67"/>
      <c r="J25" s="67"/>
      <c r="K25" s="48"/>
      <c r="L25" s="49"/>
      <c r="M25" s="47"/>
      <c r="N25" s="47"/>
      <c r="O25" s="47"/>
      <c r="P25" s="48"/>
    </row>
    <row r="26" spans="1:16" ht="22.5" x14ac:dyDescent="0.2">
      <c r="A26" s="37"/>
      <c r="B26" s="96"/>
      <c r="C26" s="363" t="s">
        <v>162</v>
      </c>
      <c r="D26" s="301" t="s">
        <v>78</v>
      </c>
      <c r="E26" s="316">
        <v>122.4</v>
      </c>
      <c r="F26" s="300"/>
      <c r="G26" s="67"/>
      <c r="H26" s="47"/>
      <c r="I26" s="67"/>
      <c r="J26" s="67"/>
      <c r="K26" s="48"/>
      <c r="L26" s="49"/>
      <c r="M26" s="47"/>
      <c r="N26" s="47"/>
      <c r="O26" s="47"/>
      <c r="P26" s="48"/>
    </row>
    <row r="27" spans="1:16" x14ac:dyDescent="0.2">
      <c r="A27" s="37"/>
      <c r="B27" s="96"/>
      <c r="C27" s="364" t="s">
        <v>163</v>
      </c>
      <c r="D27" s="301" t="s">
        <v>78</v>
      </c>
      <c r="E27" s="319">
        <v>1101.5999999999999</v>
      </c>
      <c r="F27" s="300"/>
      <c r="G27" s="67"/>
      <c r="H27" s="47"/>
      <c r="I27" s="67"/>
      <c r="J27" s="67"/>
      <c r="K27" s="48"/>
      <c r="L27" s="49"/>
      <c r="M27" s="47"/>
      <c r="N27" s="47"/>
      <c r="O27" s="47"/>
      <c r="P27" s="48"/>
    </row>
    <row r="28" spans="1:16" x14ac:dyDescent="0.2">
      <c r="A28" s="37">
        <v>7</v>
      </c>
      <c r="B28" s="96" t="s">
        <v>80</v>
      </c>
      <c r="C28" s="303" t="s">
        <v>169</v>
      </c>
      <c r="D28" s="301" t="s">
        <v>84</v>
      </c>
      <c r="E28" s="320">
        <v>612</v>
      </c>
      <c r="F28" s="300"/>
      <c r="G28" s="67"/>
      <c r="H28" s="47"/>
      <c r="I28" s="67"/>
      <c r="J28" s="67"/>
      <c r="K28" s="48"/>
      <c r="L28" s="49"/>
      <c r="M28" s="47"/>
      <c r="N28" s="47"/>
      <c r="O28" s="47"/>
      <c r="P28" s="48"/>
    </row>
    <row r="29" spans="1:16" x14ac:dyDescent="0.2">
      <c r="A29" s="37"/>
      <c r="B29" s="96"/>
      <c r="C29" s="364" t="s">
        <v>165</v>
      </c>
      <c r="D29" s="301" t="s">
        <v>89</v>
      </c>
      <c r="E29" s="316">
        <v>91.8</v>
      </c>
      <c r="F29" s="300"/>
      <c r="G29" s="67"/>
      <c r="H29" s="47"/>
      <c r="I29" s="67"/>
      <c r="J29" s="67"/>
      <c r="K29" s="48"/>
      <c r="L29" s="49"/>
      <c r="M29" s="47"/>
      <c r="N29" s="47"/>
      <c r="O29" s="47"/>
      <c r="P29" s="48"/>
    </row>
    <row r="30" spans="1:16" ht="22.5" x14ac:dyDescent="0.2">
      <c r="A30" s="37">
        <v>8</v>
      </c>
      <c r="B30" s="96" t="s">
        <v>80</v>
      </c>
      <c r="C30" s="303" t="s">
        <v>469</v>
      </c>
      <c r="D30" s="301" t="s">
        <v>84</v>
      </c>
      <c r="E30" s="320">
        <v>612</v>
      </c>
      <c r="F30" s="300"/>
      <c r="G30" s="67"/>
      <c r="H30" s="47"/>
      <c r="I30" s="67"/>
      <c r="J30" s="67"/>
      <c r="K30" s="48"/>
      <c r="L30" s="49"/>
      <c r="M30" s="47"/>
      <c r="N30" s="47"/>
      <c r="O30" s="47"/>
      <c r="P30" s="48"/>
    </row>
    <row r="31" spans="1:16" x14ac:dyDescent="0.2">
      <c r="A31" s="37"/>
      <c r="B31" s="96"/>
      <c r="C31" s="302" t="s">
        <v>470</v>
      </c>
      <c r="D31" s="301" t="s">
        <v>89</v>
      </c>
      <c r="E31" s="316">
        <v>183.6</v>
      </c>
      <c r="F31" s="300"/>
      <c r="G31" s="67"/>
      <c r="H31" s="47"/>
      <c r="I31" s="67"/>
      <c r="J31" s="67"/>
      <c r="K31" s="48"/>
      <c r="L31" s="49"/>
      <c r="M31" s="47"/>
      <c r="N31" s="47"/>
      <c r="O31" s="47"/>
      <c r="P31" s="48"/>
    </row>
    <row r="32" spans="1:16" ht="22.5" x14ac:dyDescent="0.2">
      <c r="A32" s="37"/>
      <c r="B32" s="96"/>
      <c r="C32" s="311" t="s">
        <v>471</v>
      </c>
      <c r="D32" s="298"/>
      <c r="E32" s="301"/>
      <c r="F32" s="300"/>
      <c r="G32" s="67"/>
      <c r="H32" s="47"/>
      <c r="I32" s="67"/>
      <c r="J32" s="67"/>
      <c r="K32" s="48"/>
      <c r="L32" s="49"/>
      <c r="M32" s="47"/>
      <c r="N32" s="47"/>
      <c r="O32" s="47"/>
      <c r="P32" s="48"/>
    </row>
    <row r="33" spans="1:16" ht="45" x14ac:dyDescent="0.2">
      <c r="A33" s="37">
        <v>9</v>
      </c>
      <c r="B33" s="96" t="s">
        <v>80</v>
      </c>
      <c r="C33" s="257" t="s">
        <v>475</v>
      </c>
      <c r="D33" s="256" t="s">
        <v>84</v>
      </c>
      <c r="E33" s="339">
        <v>61.2</v>
      </c>
      <c r="F33" s="300"/>
      <c r="G33" s="67"/>
      <c r="H33" s="47"/>
      <c r="I33" s="67"/>
      <c r="J33" s="67"/>
      <c r="K33" s="48"/>
      <c r="L33" s="49"/>
      <c r="M33" s="47"/>
      <c r="N33" s="47"/>
      <c r="O33" s="47"/>
      <c r="P33" s="48"/>
    </row>
    <row r="34" spans="1:16" ht="22.5" x14ac:dyDescent="0.2">
      <c r="A34" s="37"/>
      <c r="B34" s="96"/>
      <c r="C34" s="353" t="s">
        <v>215</v>
      </c>
      <c r="D34" s="123" t="s">
        <v>78</v>
      </c>
      <c r="E34" s="338">
        <v>12.24</v>
      </c>
      <c r="F34" s="300"/>
      <c r="G34" s="67"/>
      <c r="H34" s="47"/>
      <c r="I34" s="67"/>
      <c r="J34" s="67"/>
      <c r="K34" s="48"/>
      <c r="L34" s="49"/>
      <c r="M34" s="47"/>
      <c r="N34" s="47"/>
      <c r="O34" s="47"/>
      <c r="P34" s="48"/>
    </row>
    <row r="35" spans="1:16" ht="22.5" x14ac:dyDescent="0.2">
      <c r="A35" s="37"/>
      <c r="B35" s="96"/>
      <c r="C35" s="353" t="s">
        <v>216</v>
      </c>
      <c r="D35" s="123" t="s">
        <v>78</v>
      </c>
      <c r="E35" s="338">
        <v>122.4</v>
      </c>
      <c r="F35" s="300"/>
      <c r="G35" s="67"/>
      <c r="H35" s="47"/>
      <c r="I35" s="67"/>
      <c r="J35" s="67"/>
      <c r="K35" s="48"/>
      <c r="L35" s="49"/>
      <c r="M35" s="47"/>
      <c r="N35" s="47"/>
      <c r="O35" s="47"/>
      <c r="P35" s="48"/>
    </row>
    <row r="36" spans="1:16" ht="22.5" x14ac:dyDescent="0.2">
      <c r="A36" s="37"/>
      <c r="B36" s="96"/>
      <c r="C36" s="353" t="s">
        <v>217</v>
      </c>
      <c r="D36" s="123" t="s">
        <v>78</v>
      </c>
      <c r="E36" s="338">
        <v>612</v>
      </c>
      <c r="F36" s="300"/>
      <c r="G36" s="67"/>
      <c r="H36" s="47"/>
      <c r="I36" s="67"/>
      <c r="J36" s="67"/>
      <c r="K36" s="48"/>
      <c r="L36" s="49"/>
      <c r="M36" s="47"/>
      <c r="N36" s="47"/>
      <c r="O36" s="47"/>
      <c r="P36" s="48"/>
    </row>
    <row r="37" spans="1:16" x14ac:dyDescent="0.2">
      <c r="A37" s="37"/>
      <c r="B37" s="96"/>
      <c r="C37" s="304" t="s">
        <v>170</v>
      </c>
      <c r="D37" s="301"/>
      <c r="E37" s="301"/>
      <c r="F37" s="300"/>
      <c r="G37" s="67"/>
      <c r="H37" s="47"/>
      <c r="I37" s="67"/>
      <c r="J37" s="67"/>
      <c r="K37" s="48"/>
      <c r="L37" s="49"/>
      <c r="M37" s="47"/>
      <c r="N37" s="47"/>
      <c r="O37" s="47"/>
      <c r="P37" s="48"/>
    </row>
    <row r="38" spans="1:16" x14ac:dyDescent="0.2">
      <c r="A38" s="37">
        <v>10</v>
      </c>
      <c r="B38" s="96" t="s">
        <v>80</v>
      </c>
      <c r="C38" s="297" t="s">
        <v>472</v>
      </c>
      <c r="D38" s="298" t="s">
        <v>91</v>
      </c>
      <c r="E38" s="299">
        <v>56</v>
      </c>
      <c r="F38" s="300"/>
      <c r="G38" s="67"/>
      <c r="H38" s="47"/>
      <c r="I38" s="67"/>
      <c r="J38" s="67"/>
      <c r="K38" s="48"/>
      <c r="L38" s="49"/>
      <c r="M38" s="47"/>
      <c r="N38" s="47"/>
      <c r="O38" s="47"/>
      <c r="P38" s="48"/>
    </row>
    <row r="39" spans="1:16" ht="45" x14ac:dyDescent="0.2">
      <c r="A39" s="37">
        <v>11</v>
      </c>
      <c r="B39" s="96" t="s">
        <v>80</v>
      </c>
      <c r="C39" s="340" t="s">
        <v>597</v>
      </c>
      <c r="D39" s="250" t="s">
        <v>84</v>
      </c>
      <c r="E39" s="251">
        <v>4.5</v>
      </c>
      <c r="F39" s="300"/>
      <c r="G39" s="67"/>
      <c r="H39" s="47"/>
      <c r="I39" s="67"/>
      <c r="J39" s="67"/>
      <c r="K39" s="48"/>
      <c r="L39" s="49"/>
      <c r="M39" s="47"/>
      <c r="N39" s="47"/>
      <c r="O39" s="47"/>
      <c r="P39" s="48"/>
    </row>
    <row r="40" spans="1:16" x14ac:dyDescent="0.2">
      <c r="A40" s="37"/>
      <c r="B40" s="96"/>
      <c r="C40" s="305" t="s">
        <v>224</v>
      </c>
      <c r="D40" s="250" t="s">
        <v>84</v>
      </c>
      <c r="E40" s="306">
        <v>8.4</v>
      </c>
      <c r="F40" s="300"/>
      <c r="G40" s="67"/>
      <c r="H40" s="47"/>
      <c r="I40" s="67"/>
      <c r="J40" s="67"/>
      <c r="K40" s="48"/>
      <c r="L40" s="49"/>
      <c r="M40" s="47"/>
      <c r="N40" s="47"/>
      <c r="O40" s="47"/>
      <c r="P40" s="48"/>
    </row>
    <row r="41" spans="1:16" x14ac:dyDescent="0.2">
      <c r="A41" s="37"/>
      <c r="B41" s="96"/>
      <c r="C41" s="307" t="s">
        <v>340</v>
      </c>
      <c r="D41" s="123" t="s">
        <v>85</v>
      </c>
      <c r="E41" s="122">
        <v>0.05</v>
      </c>
      <c r="F41" s="300"/>
      <c r="G41" s="67"/>
      <c r="H41" s="47"/>
      <c r="I41" s="67"/>
      <c r="J41" s="67"/>
      <c r="K41" s="48"/>
      <c r="L41" s="49"/>
      <c r="M41" s="47"/>
      <c r="N41" s="47"/>
      <c r="O41" s="47"/>
      <c r="P41" s="48"/>
    </row>
    <row r="42" spans="1:16" x14ac:dyDescent="0.2">
      <c r="A42" s="37"/>
      <c r="B42" s="96"/>
      <c r="C42" s="305" t="s">
        <v>341</v>
      </c>
      <c r="D42" s="123" t="s">
        <v>85</v>
      </c>
      <c r="E42" s="306">
        <v>0.7</v>
      </c>
      <c r="F42" s="300"/>
      <c r="G42" s="67"/>
      <c r="H42" s="47"/>
      <c r="I42" s="67"/>
      <c r="J42" s="67"/>
      <c r="K42" s="48"/>
      <c r="L42" s="49"/>
      <c r="M42" s="47"/>
      <c r="N42" s="47"/>
      <c r="O42" s="47"/>
      <c r="P42" s="48"/>
    </row>
    <row r="43" spans="1:16" x14ac:dyDescent="0.2">
      <c r="A43" s="37"/>
      <c r="B43" s="96"/>
      <c r="C43" s="240" t="s">
        <v>342</v>
      </c>
      <c r="D43" s="250" t="s">
        <v>78</v>
      </c>
      <c r="E43" s="306">
        <v>198</v>
      </c>
      <c r="F43" s="300"/>
      <c r="G43" s="67"/>
      <c r="H43" s="47"/>
      <c r="I43" s="67"/>
      <c r="J43" s="67"/>
      <c r="K43" s="48"/>
      <c r="L43" s="49"/>
      <c r="M43" s="47"/>
      <c r="N43" s="47"/>
      <c r="O43" s="47"/>
      <c r="P43" s="48"/>
    </row>
    <row r="44" spans="1:16" x14ac:dyDescent="0.2">
      <c r="A44" s="37"/>
      <c r="B44" s="96"/>
      <c r="C44" s="308" t="s">
        <v>139</v>
      </c>
      <c r="D44" s="180" t="s">
        <v>65</v>
      </c>
      <c r="E44" s="309">
        <v>1</v>
      </c>
      <c r="F44" s="300"/>
      <c r="G44" s="67"/>
      <c r="H44" s="47"/>
      <c r="I44" s="67"/>
      <c r="J44" s="67"/>
      <c r="K44" s="48"/>
      <c r="L44" s="49"/>
      <c r="M44" s="47"/>
      <c r="N44" s="47"/>
      <c r="O44" s="47"/>
      <c r="P44" s="48"/>
    </row>
    <row r="45" spans="1:16" ht="22.5" x14ac:dyDescent="0.2">
      <c r="A45" s="37">
        <v>12</v>
      </c>
      <c r="B45" s="96" t="s">
        <v>80</v>
      </c>
      <c r="C45" s="310" t="s">
        <v>171</v>
      </c>
      <c r="D45" s="298" t="s">
        <v>84</v>
      </c>
      <c r="E45" s="341">
        <v>95.2</v>
      </c>
      <c r="F45" s="300"/>
      <c r="G45" s="67"/>
      <c r="H45" s="47"/>
      <c r="I45" s="67"/>
      <c r="J45" s="67"/>
      <c r="K45" s="48"/>
      <c r="L45" s="49"/>
      <c r="M45" s="47"/>
      <c r="N45" s="47"/>
      <c r="O45" s="47"/>
      <c r="P45" s="48"/>
    </row>
    <row r="46" spans="1:16" x14ac:dyDescent="0.2">
      <c r="A46" s="37"/>
      <c r="B46" s="96"/>
      <c r="C46" s="302" t="s">
        <v>172</v>
      </c>
      <c r="D46" s="301" t="s">
        <v>89</v>
      </c>
      <c r="E46" s="341">
        <v>23.9</v>
      </c>
      <c r="F46" s="300"/>
      <c r="G46" s="67"/>
      <c r="H46" s="47"/>
      <c r="I46" s="67"/>
      <c r="J46" s="67"/>
      <c r="K46" s="48"/>
      <c r="L46" s="49"/>
      <c r="M46" s="47"/>
      <c r="N46" s="47"/>
      <c r="O46" s="47"/>
      <c r="P46" s="48"/>
    </row>
    <row r="47" spans="1:16" ht="33.75" x14ac:dyDescent="0.2">
      <c r="A47" s="37">
        <v>13</v>
      </c>
      <c r="B47" s="96" t="s">
        <v>80</v>
      </c>
      <c r="C47" s="310" t="s">
        <v>473</v>
      </c>
      <c r="D47" s="298" t="s">
        <v>84</v>
      </c>
      <c r="E47" s="299">
        <v>15</v>
      </c>
      <c r="F47" s="300"/>
      <c r="G47" s="67"/>
      <c r="H47" s="47"/>
      <c r="I47" s="67"/>
      <c r="J47" s="67"/>
      <c r="K47" s="48"/>
      <c r="L47" s="49"/>
      <c r="M47" s="47"/>
      <c r="N47" s="47"/>
      <c r="O47" s="47"/>
      <c r="P47" s="48"/>
    </row>
    <row r="48" spans="1:16" x14ac:dyDescent="0.2">
      <c r="A48" s="37"/>
      <c r="B48" s="96"/>
      <c r="C48" s="302" t="s">
        <v>172</v>
      </c>
      <c r="D48" s="301" t="s">
        <v>89</v>
      </c>
      <c r="E48" s="299">
        <v>3.8</v>
      </c>
      <c r="F48" s="300"/>
      <c r="G48" s="67"/>
      <c r="H48" s="47"/>
      <c r="I48" s="67"/>
      <c r="J48" s="67"/>
      <c r="K48" s="48"/>
      <c r="L48" s="49"/>
      <c r="M48" s="47"/>
      <c r="N48" s="47"/>
      <c r="O48" s="47"/>
      <c r="P48" s="48"/>
    </row>
    <row r="49" spans="1:16" ht="22.5" x14ac:dyDescent="0.2">
      <c r="A49" s="37">
        <v>13</v>
      </c>
      <c r="B49" s="96" t="s">
        <v>80</v>
      </c>
      <c r="C49" s="365" t="s">
        <v>609</v>
      </c>
      <c r="D49" s="298" t="s">
        <v>91</v>
      </c>
      <c r="E49" s="299">
        <v>114</v>
      </c>
      <c r="F49" s="300"/>
      <c r="G49" s="67"/>
      <c r="H49" s="47"/>
      <c r="I49" s="67"/>
      <c r="J49" s="67"/>
      <c r="K49" s="48"/>
      <c r="L49" s="49"/>
      <c r="M49" s="47"/>
      <c r="N49" s="47"/>
      <c r="O49" s="47"/>
      <c r="P49" s="48"/>
    </row>
    <row r="50" spans="1:16" ht="22.5" x14ac:dyDescent="0.2">
      <c r="A50" s="37">
        <v>14</v>
      </c>
      <c r="B50" s="96" t="s">
        <v>80</v>
      </c>
      <c r="C50" s="310" t="s">
        <v>173</v>
      </c>
      <c r="D50" s="298" t="s">
        <v>84</v>
      </c>
      <c r="E50" s="299">
        <v>14.6</v>
      </c>
      <c r="F50" s="300"/>
      <c r="G50" s="67"/>
      <c r="H50" s="47"/>
      <c r="I50" s="67"/>
      <c r="J50" s="67"/>
      <c r="K50" s="48"/>
      <c r="L50" s="49"/>
      <c r="M50" s="47"/>
      <c r="N50" s="47"/>
      <c r="O50" s="47"/>
      <c r="P50" s="48"/>
    </row>
    <row r="51" spans="1:16" x14ac:dyDescent="0.2">
      <c r="A51" s="37"/>
      <c r="B51" s="96"/>
      <c r="C51" s="302" t="s">
        <v>172</v>
      </c>
      <c r="D51" s="301" t="s">
        <v>89</v>
      </c>
      <c r="E51" s="299">
        <v>3.7</v>
      </c>
      <c r="F51" s="300"/>
      <c r="G51" s="67"/>
      <c r="H51" s="47"/>
      <c r="I51" s="67"/>
      <c r="J51" s="67"/>
      <c r="K51" s="48"/>
      <c r="L51" s="49"/>
      <c r="M51" s="47"/>
      <c r="N51" s="47"/>
      <c r="O51" s="47"/>
      <c r="P51" s="48"/>
    </row>
    <row r="52" spans="1:16" ht="22.5" x14ac:dyDescent="0.2">
      <c r="A52" s="37">
        <v>15</v>
      </c>
      <c r="B52" s="96" t="s">
        <v>80</v>
      </c>
      <c r="C52" s="257" t="s">
        <v>474</v>
      </c>
      <c r="D52" s="256" t="s">
        <v>91</v>
      </c>
      <c r="E52" s="251">
        <v>180</v>
      </c>
      <c r="F52" s="300"/>
      <c r="G52" s="67"/>
      <c r="H52" s="47"/>
      <c r="I52" s="67"/>
      <c r="J52" s="67"/>
      <c r="K52" s="48"/>
      <c r="L52" s="49"/>
      <c r="M52" s="47"/>
      <c r="N52" s="47"/>
      <c r="O52" s="47"/>
      <c r="P52" s="48"/>
    </row>
    <row r="53" spans="1:16" ht="33.75" x14ac:dyDescent="0.2">
      <c r="A53" s="37">
        <v>16</v>
      </c>
      <c r="B53" s="96" t="s">
        <v>80</v>
      </c>
      <c r="C53" s="303" t="s">
        <v>174</v>
      </c>
      <c r="D53" s="301" t="s">
        <v>63</v>
      </c>
      <c r="E53" s="301">
        <v>2</v>
      </c>
      <c r="F53" s="300"/>
      <c r="G53" s="67"/>
      <c r="H53" s="47"/>
      <c r="I53" s="67"/>
      <c r="J53" s="67"/>
      <c r="K53" s="48"/>
      <c r="L53" s="49"/>
      <c r="M53" s="47"/>
      <c r="N53" s="47"/>
      <c r="O53" s="47"/>
      <c r="P53" s="48"/>
    </row>
    <row r="54" spans="1:16" ht="23.25" thickBot="1" x14ac:dyDescent="0.25">
      <c r="A54" s="37">
        <v>17</v>
      </c>
      <c r="B54" s="96" t="s">
        <v>80</v>
      </c>
      <c r="C54" s="303" t="s">
        <v>175</v>
      </c>
      <c r="D54" s="301" t="s">
        <v>65</v>
      </c>
      <c r="E54" s="312">
        <v>2</v>
      </c>
      <c r="F54" s="300"/>
      <c r="G54" s="67"/>
      <c r="H54" s="47"/>
      <c r="I54" s="67"/>
      <c r="J54" s="67"/>
      <c r="K54" s="48"/>
      <c r="L54" s="49"/>
      <c r="M54" s="47"/>
      <c r="N54" s="47"/>
      <c r="O54" s="47"/>
      <c r="P54" s="48"/>
    </row>
    <row r="55" spans="1:16" ht="12" thickBot="1" x14ac:dyDescent="0.25">
      <c r="A55" s="416" t="str">
        <f>'1a'!A31:K31</f>
        <v xml:space="preserve">Tiešās izmaksas kopā, t. sk. darba devēja sociālais nodoklis 23.59% 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8"/>
      <c r="L55" s="71">
        <f>SUM(L14:L54)</f>
        <v>0</v>
      </c>
      <c r="M55" s="72">
        <f>SUM(M14:M54)</f>
        <v>0</v>
      </c>
      <c r="N55" s="72">
        <f>SUM(N14:N54)</f>
        <v>0</v>
      </c>
      <c r="O55" s="72">
        <f>SUM(O14:O54)</f>
        <v>0</v>
      </c>
      <c r="P55" s="73">
        <f>SUM(P14:P54)</f>
        <v>0</v>
      </c>
    </row>
    <row r="56" spans="1:16" x14ac:dyDescent="0.2">
      <c r="A56" s="16"/>
      <c r="B56" s="9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x14ac:dyDescent="0.2">
      <c r="A57" s="16"/>
      <c r="B57" s="9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x14ac:dyDescent="0.2">
      <c r="A58" s="1" t="s">
        <v>14</v>
      </c>
      <c r="B58" s="94"/>
      <c r="C58" s="415">
        <f>'Kops a'!C38:H38</f>
        <v>0</v>
      </c>
      <c r="D58" s="415"/>
      <c r="E58" s="415"/>
      <c r="F58" s="415"/>
      <c r="G58" s="415"/>
      <c r="H58" s="415"/>
      <c r="I58" s="16"/>
      <c r="J58" s="16"/>
      <c r="K58" s="16"/>
      <c r="L58" s="16"/>
      <c r="M58" s="16"/>
      <c r="N58" s="16"/>
      <c r="O58" s="16"/>
      <c r="P58" s="16"/>
    </row>
    <row r="59" spans="1:16" x14ac:dyDescent="0.2">
      <c r="A59" s="16"/>
      <c r="B59" s="94"/>
      <c r="C59" s="367" t="s">
        <v>15</v>
      </c>
      <c r="D59" s="367"/>
      <c r="E59" s="367"/>
      <c r="F59" s="367"/>
      <c r="G59" s="367"/>
      <c r="H59" s="367"/>
      <c r="I59" s="16"/>
      <c r="J59" s="16"/>
      <c r="K59" s="16"/>
      <c r="L59" s="16"/>
      <c r="M59" s="16"/>
      <c r="N59" s="16"/>
      <c r="O59" s="16"/>
      <c r="P59" s="16"/>
    </row>
    <row r="60" spans="1:16" x14ac:dyDescent="0.2">
      <c r="A60" s="16"/>
      <c r="B60" s="9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x14ac:dyDescent="0.2">
      <c r="A61" s="87" t="str">
        <f>'Kops a'!A41</f>
        <v xml:space="preserve">Tāme sastādīta </v>
      </c>
      <c r="B61" s="166"/>
      <c r="C61" s="88"/>
      <c r="D61" s="8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x14ac:dyDescent="0.2">
      <c r="A62" s="16"/>
      <c r="B62" s="94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x14ac:dyDescent="0.2">
      <c r="A63" s="1" t="s">
        <v>37</v>
      </c>
      <c r="B63" s="94"/>
      <c r="C63" s="415">
        <f>'Kops a'!C43:H43</f>
        <v>0</v>
      </c>
      <c r="D63" s="415"/>
      <c r="E63" s="415"/>
      <c r="F63" s="415"/>
      <c r="G63" s="415"/>
      <c r="H63" s="415"/>
      <c r="I63" s="16"/>
      <c r="J63" s="16"/>
      <c r="K63" s="16"/>
      <c r="L63" s="16"/>
      <c r="M63" s="16"/>
      <c r="N63" s="16"/>
      <c r="O63" s="16"/>
      <c r="P63" s="16"/>
    </row>
    <row r="64" spans="1:16" x14ac:dyDescent="0.2">
      <c r="A64" s="16"/>
      <c r="B64" s="94"/>
      <c r="C64" s="367" t="s">
        <v>15</v>
      </c>
      <c r="D64" s="367"/>
      <c r="E64" s="367"/>
      <c r="F64" s="367"/>
      <c r="G64" s="367"/>
      <c r="H64" s="367"/>
      <c r="I64" s="16"/>
      <c r="J64" s="16"/>
      <c r="K64" s="16"/>
      <c r="L64" s="16"/>
      <c r="M64" s="16"/>
      <c r="N64" s="16"/>
      <c r="O64" s="16"/>
      <c r="P64" s="16"/>
    </row>
    <row r="65" spans="1:16" x14ac:dyDescent="0.2">
      <c r="A65" s="16"/>
      <c r="B65" s="94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x14ac:dyDescent="0.2">
      <c r="A66" s="87" t="s">
        <v>54</v>
      </c>
      <c r="B66" s="166"/>
      <c r="C66" s="92">
        <f>'Kops a'!C46</f>
        <v>0</v>
      </c>
      <c r="D66" s="50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x14ac:dyDescent="0.2">
      <c r="A67" s="16"/>
      <c r="B67" s="94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64:H64"/>
    <mergeCell ref="C4:I4"/>
    <mergeCell ref="F12:K12"/>
    <mergeCell ref="A9:F9"/>
    <mergeCell ref="J9:M9"/>
    <mergeCell ref="D8:L8"/>
    <mergeCell ref="A55:K55"/>
    <mergeCell ref="C58:H58"/>
    <mergeCell ref="C59:H59"/>
    <mergeCell ref="C63:H63"/>
  </mergeCells>
  <conditionalFormatting sqref="A15:B54 I15:J54 G15:G54">
    <cfRule type="cellIs" dxfId="70" priority="31" operator="equal">
      <formula>0</formula>
    </cfRule>
  </conditionalFormatting>
  <conditionalFormatting sqref="N9:O9 K14:P54 H14:H54">
    <cfRule type="cellIs" dxfId="69" priority="30" operator="equal">
      <formula>0</formula>
    </cfRule>
  </conditionalFormatting>
  <conditionalFormatting sqref="A9:F9">
    <cfRule type="containsText" dxfId="68" priority="2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67" priority="27" operator="equal">
      <formula>0</formula>
    </cfRule>
  </conditionalFormatting>
  <conditionalFormatting sqref="O10">
    <cfRule type="cellIs" dxfId="66" priority="26" operator="equal">
      <formula>"20__. gada __. _________"</formula>
    </cfRule>
  </conditionalFormatting>
  <conditionalFormatting sqref="A55:K55">
    <cfRule type="containsText" dxfId="65" priority="25" operator="containsText" text="Tiešās izmaksas kopā, t. sk. darba devēja sociālais nodoklis __.__% ">
      <formula>NOT(ISERROR(SEARCH("Tiešās izmaksas kopā, t. sk. darba devēja sociālais nodoklis __.__% ",A55)))</formula>
    </cfRule>
  </conditionalFormatting>
  <conditionalFormatting sqref="L55:P55">
    <cfRule type="cellIs" dxfId="64" priority="20" operator="equal">
      <formula>0</formula>
    </cfRule>
  </conditionalFormatting>
  <conditionalFormatting sqref="C4:I4">
    <cfRule type="cellIs" dxfId="63" priority="19" operator="equal">
      <formula>0</formula>
    </cfRule>
  </conditionalFormatting>
  <conditionalFormatting sqref="D5:L8">
    <cfRule type="cellIs" dxfId="62" priority="16" operator="equal">
      <formula>0</formula>
    </cfRule>
  </conditionalFormatting>
  <conditionalFormatting sqref="A14:B14 G14">
    <cfRule type="cellIs" dxfId="61" priority="15" operator="equal">
      <formula>0</formula>
    </cfRule>
  </conditionalFormatting>
  <conditionalFormatting sqref="I14:J14">
    <cfRule type="cellIs" dxfId="60" priority="13" operator="equal">
      <formula>0</formula>
    </cfRule>
  </conditionalFormatting>
  <conditionalFormatting sqref="P10">
    <cfRule type="cellIs" dxfId="59" priority="12" operator="equal">
      <formula>"20__. gada __. _________"</formula>
    </cfRule>
  </conditionalFormatting>
  <conditionalFormatting sqref="C63:H63">
    <cfRule type="cellIs" dxfId="58" priority="9" operator="equal">
      <formula>0</formula>
    </cfRule>
  </conditionalFormatting>
  <conditionalFormatting sqref="C58:H58">
    <cfRule type="cellIs" dxfId="57" priority="8" operator="equal">
      <formula>0</formula>
    </cfRule>
  </conditionalFormatting>
  <conditionalFormatting sqref="C63:H63 C66 C58:H58">
    <cfRule type="cellIs" dxfId="56" priority="7" operator="equal">
      <formula>0</formula>
    </cfRule>
  </conditionalFormatting>
  <conditionalFormatting sqref="D1">
    <cfRule type="cellIs" dxfId="55" priority="6" operator="equal">
      <formula>0</formula>
    </cfRule>
  </conditionalFormatting>
  <conditionalFormatting sqref="C33">
    <cfRule type="duplicateValues" dxfId="54" priority="3" stopIfTrue="1"/>
  </conditionalFormatting>
  <pageMargins left="0.9055118110236221" right="0.51181102362204722" top="0.74803149606299213" bottom="0.74803149606299213" header="0.31496062992125984" footer="0.31496062992125984"/>
  <pageSetup paperSize="9" scale="94" orientation="landscape" r:id="rId1"/>
  <rowBreaks count="2" manualBreakCount="2">
    <brk id="24" max="16383" man="1"/>
    <brk id="4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0"/>
  </sheetPr>
  <dimension ref="A1:P46"/>
  <sheetViews>
    <sheetView view="pageBreakPreview" topLeftCell="A16" zoomScale="140" zoomScaleNormal="100" zoomScaleSheetLayoutView="140" workbookViewId="0">
      <selection activeCell="P38" sqref="P38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7.570312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8.140625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1">
        <f>'Kops a'!A26</f>
        <v>12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19" t="s">
        <v>541</v>
      </c>
      <c r="D2" s="419"/>
      <c r="E2" s="419"/>
      <c r="F2" s="419"/>
      <c r="G2" s="419"/>
      <c r="H2" s="419"/>
      <c r="I2" s="419"/>
      <c r="J2" s="28"/>
    </row>
    <row r="3" spans="1:16" x14ac:dyDescent="0.2">
      <c r="A3" s="29"/>
      <c r="B3" s="29"/>
      <c r="C3" s="410" t="s">
        <v>17</v>
      </c>
      <c r="D3" s="410"/>
      <c r="E3" s="410"/>
      <c r="F3" s="410"/>
      <c r="G3" s="410"/>
      <c r="H3" s="410"/>
      <c r="I3" s="410"/>
      <c r="J3" s="29"/>
    </row>
    <row r="4" spans="1:16" x14ac:dyDescent="0.2">
      <c r="A4" s="29"/>
      <c r="B4" s="29"/>
      <c r="C4" s="420" t="s">
        <v>52</v>
      </c>
      <c r="D4" s="420"/>
      <c r="E4" s="420"/>
      <c r="F4" s="420"/>
      <c r="G4" s="420"/>
      <c r="H4" s="420"/>
      <c r="I4" s="420"/>
      <c r="J4" s="29"/>
    </row>
    <row r="5" spans="1:16" x14ac:dyDescent="0.2">
      <c r="A5" s="22"/>
      <c r="B5" s="22"/>
      <c r="C5" s="26" t="s">
        <v>5</v>
      </c>
      <c r="D5" s="433" t="str">
        <f>'Kops a'!D6</f>
        <v>Daudzdzīvokļu dzīvojamās ēkas energoefektivitātes paaugstināšana</v>
      </c>
      <c r="E5" s="433"/>
      <c r="F5" s="433"/>
      <c r="G5" s="433"/>
      <c r="H5" s="433"/>
      <c r="I5" s="433"/>
      <c r="J5" s="433"/>
      <c r="K5" s="433"/>
      <c r="L5" s="433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433" t="str">
        <f>'Kops a'!D7</f>
        <v>Daudzdzīvokļu dzīvojamās ēkas energoefektivitātes paaugstināšana</v>
      </c>
      <c r="E6" s="433"/>
      <c r="F6" s="433"/>
      <c r="G6" s="433"/>
      <c r="H6" s="433"/>
      <c r="I6" s="433"/>
      <c r="J6" s="433"/>
      <c r="K6" s="433"/>
      <c r="L6" s="433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433" t="str">
        <f>'Kops a'!D8</f>
        <v>Parka iela 13, Olaine, Olaines novads, LV-2114</v>
      </c>
      <c r="E7" s="433"/>
      <c r="F7" s="433"/>
      <c r="G7" s="433"/>
      <c r="H7" s="433"/>
      <c r="I7" s="433"/>
      <c r="J7" s="433"/>
      <c r="K7" s="433"/>
      <c r="L7" s="433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433" t="str">
        <f>'Kops a'!D9</f>
        <v>Iepirkums Nr. AS OŪS 2021/10_E</v>
      </c>
      <c r="E8" s="433"/>
      <c r="F8" s="433"/>
      <c r="G8" s="433"/>
      <c r="H8" s="433"/>
      <c r="I8" s="433"/>
      <c r="J8" s="433"/>
      <c r="K8" s="433"/>
      <c r="L8" s="433"/>
      <c r="M8" s="16"/>
      <c r="N8" s="16"/>
      <c r="O8" s="16"/>
      <c r="P8" s="16"/>
    </row>
    <row r="9" spans="1:16" ht="11.25" customHeight="1" x14ac:dyDescent="0.2">
      <c r="A9" s="421" t="s">
        <v>176</v>
      </c>
      <c r="B9" s="421"/>
      <c r="C9" s="421"/>
      <c r="D9" s="421"/>
      <c r="E9" s="421"/>
      <c r="F9" s="421"/>
      <c r="G9" s="30"/>
      <c r="H9" s="30"/>
      <c r="I9" s="30"/>
      <c r="J9" s="425" t="s">
        <v>39</v>
      </c>
      <c r="K9" s="425"/>
      <c r="L9" s="425"/>
      <c r="M9" s="425"/>
      <c r="N9" s="432">
        <f>P34</f>
        <v>0</v>
      </c>
      <c r="O9" s="432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A40</f>
        <v xml:space="preserve">Tāme sastādīta 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389" t="s">
        <v>23</v>
      </c>
      <c r="B12" s="427" t="s">
        <v>40</v>
      </c>
      <c r="C12" s="423" t="s">
        <v>41</v>
      </c>
      <c r="D12" s="430" t="s">
        <v>42</v>
      </c>
      <c r="E12" s="413" t="s">
        <v>43</v>
      </c>
      <c r="F12" s="422" t="s">
        <v>44</v>
      </c>
      <c r="G12" s="423"/>
      <c r="H12" s="423"/>
      <c r="I12" s="423"/>
      <c r="J12" s="423"/>
      <c r="K12" s="424"/>
      <c r="L12" s="422" t="s">
        <v>45</v>
      </c>
      <c r="M12" s="423"/>
      <c r="N12" s="423"/>
      <c r="O12" s="423"/>
      <c r="P12" s="424"/>
    </row>
    <row r="13" spans="1:16" ht="126.75" customHeight="1" thickBot="1" x14ac:dyDescent="0.25">
      <c r="A13" s="426"/>
      <c r="B13" s="428"/>
      <c r="C13" s="429"/>
      <c r="D13" s="431"/>
      <c r="E13" s="41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63">
        <v>1</v>
      </c>
      <c r="B14" s="64" t="s">
        <v>80</v>
      </c>
      <c r="C14" s="65" t="s">
        <v>542</v>
      </c>
      <c r="D14" s="66" t="s">
        <v>63</v>
      </c>
      <c r="E14" s="69">
        <v>1</v>
      </c>
      <c r="F14" s="70"/>
      <c r="G14" s="67"/>
      <c r="H14" s="67"/>
      <c r="I14" s="67"/>
      <c r="J14" s="67"/>
      <c r="K14" s="68"/>
      <c r="L14" s="70"/>
      <c r="M14" s="67"/>
      <c r="N14" s="67"/>
      <c r="O14" s="67"/>
      <c r="P14" s="68"/>
    </row>
    <row r="15" spans="1:16" x14ac:dyDescent="0.2">
      <c r="A15" s="37">
        <v>2</v>
      </c>
      <c r="B15" s="96" t="s">
        <v>80</v>
      </c>
      <c r="C15" s="46" t="s">
        <v>543</v>
      </c>
      <c r="D15" s="24" t="s">
        <v>63</v>
      </c>
      <c r="E15" s="69">
        <v>1</v>
      </c>
      <c r="F15" s="70"/>
      <c r="G15" s="67"/>
      <c r="H15" s="67"/>
      <c r="I15" s="67"/>
      <c r="J15" s="67"/>
      <c r="K15" s="68"/>
      <c r="L15" s="70"/>
      <c r="M15" s="67"/>
      <c r="N15" s="67"/>
      <c r="O15" s="67"/>
      <c r="P15" s="68"/>
    </row>
    <row r="16" spans="1:16" x14ac:dyDescent="0.2">
      <c r="A16" s="37">
        <v>3</v>
      </c>
      <c r="B16" s="96" t="s">
        <v>80</v>
      </c>
      <c r="C16" s="46" t="s">
        <v>544</v>
      </c>
      <c r="D16" s="24" t="s">
        <v>63</v>
      </c>
      <c r="E16" s="69">
        <v>1</v>
      </c>
      <c r="F16" s="70"/>
      <c r="G16" s="67"/>
      <c r="H16" s="67"/>
      <c r="I16" s="67"/>
      <c r="J16" s="67"/>
      <c r="K16" s="68"/>
      <c r="L16" s="70"/>
      <c r="M16" s="67"/>
      <c r="N16" s="67"/>
      <c r="O16" s="67"/>
      <c r="P16" s="68"/>
    </row>
    <row r="17" spans="1:16" x14ac:dyDescent="0.2">
      <c r="A17" s="37">
        <v>4</v>
      </c>
      <c r="B17" s="96" t="s">
        <v>80</v>
      </c>
      <c r="C17" s="46" t="s">
        <v>545</v>
      </c>
      <c r="D17" s="24" t="s">
        <v>65</v>
      </c>
      <c r="E17" s="69">
        <v>1</v>
      </c>
      <c r="F17" s="70"/>
      <c r="G17" s="67"/>
      <c r="H17" s="67"/>
      <c r="I17" s="67"/>
      <c r="J17" s="67"/>
      <c r="K17" s="68"/>
      <c r="L17" s="70"/>
      <c r="M17" s="67"/>
      <c r="N17" s="67"/>
      <c r="O17" s="67"/>
      <c r="P17" s="68"/>
    </row>
    <row r="18" spans="1:16" x14ac:dyDescent="0.2">
      <c r="A18" s="37">
        <v>5</v>
      </c>
      <c r="B18" s="96" t="s">
        <v>80</v>
      </c>
      <c r="C18" s="46" t="s">
        <v>546</v>
      </c>
      <c r="D18" s="24" t="s">
        <v>63</v>
      </c>
      <c r="E18" s="69">
        <v>2</v>
      </c>
      <c r="F18" s="70"/>
      <c r="G18" s="67"/>
      <c r="H18" s="67"/>
      <c r="I18" s="67"/>
      <c r="J18" s="67"/>
      <c r="K18" s="68"/>
      <c r="L18" s="70"/>
      <c r="M18" s="67"/>
      <c r="N18" s="67"/>
      <c r="O18" s="67"/>
      <c r="P18" s="68"/>
    </row>
    <row r="19" spans="1:16" x14ac:dyDescent="0.2">
      <c r="A19" s="37">
        <v>6</v>
      </c>
      <c r="B19" s="96" t="s">
        <v>80</v>
      </c>
      <c r="C19" s="46" t="s">
        <v>547</v>
      </c>
      <c r="D19" s="24" t="s">
        <v>59</v>
      </c>
      <c r="E19" s="69">
        <v>100</v>
      </c>
      <c r="F19" s="70"/>
      <c r="G19" s="67"/>
      <c r="H19" s="67"/>
      <c r="I19" s="67"/>
      <c r="J19" s="67"/>
      <c r="K19" s="68"/>
      <c r="L19" s="70"/>
      <c r="M19" s="67"/>
      <c r="N19" s="67"/>
      <c r="O19" s="67"/>
      <c r="P19" s="68"/>
    </row>
    <row r="20" spans="1:16" x14ac:dyDescent="0.2">
      <c r="A20" s="37">
        <v>7</v>
      </c>
      <c r="B20" s="96" t="s">
        <v>80</v>
      </c>
      <c r="C20" s="46" t="s">
        <v>548</v>
      </c>
      <c r="D20" s="24" t="s">
        <v>91</v>
      </c>
      <c r="E20" s="69">
        <v>6</v>
      </c>
      <c r="F20" s="70"/>
      <c r="G20" s="67"/>
      <c r="H20" s="67"/>
      <c r="I20" s="67"/>
      <c r="J20" s="67"/>
      <c r="K20" s="68"/>
      <c r="L20" s="70"/>
      <c r="M20" s="67"/>
      <c r="N20" s="67"/>
      <c r="O20" s="67"/>
      <c r="P20" s="68"/>
    </row>
    <row r="21" spans="1:16" x14ac:dyDescent="0.2">
      <c r="A21" s="37">
        <v>8</v>
      </c>
      <c r="B21" s="96" t="s">
        <v>80</v>
      </c>
      <c r="C21" s="46" t="s">
        <v>549</v>
      </c>
      <c r="D21" s="24" t="s">
        <v>63</v>
      </c>
      <c r="E21" s="69">
        <v>2</v>
      </c>
      <c r="F21" s="70"/>
      <c r="G21" s="67"/>
      <c r="H21" s="67"/>
      <c r="I21" s="67"/>
      <c r="J21" s="67"/>
      <c r="K21" s="68"/>
      <c r="L21" s="70"/>
      <c r="M21" s="67"/>
      <c r="N21" s="67"/>
      <c r="O21" s="67"/>
      <c r="P21" s="68"/>
    </row>
    <row r="22" spans="1:16" x14ac:dyDescent="0.2">
      <c r="A22" s="37">
        <v>9</v>
      </c>
      <c r="B22" s="96" t="s">
        <v>80</v>
      </c>
      <c r="C22" s="46" t="s">
        <v>550</v>
      </c>
      <c r="D22" s="24" t="s">
        <v>63</v>
      </c>
      <c r="E22" s="69">
        <v>2</v>
      </c>
      <c r="F22" s="70"/>
      <c r="G22" s="67"/>
      <c r="H22" s="67"/>
      <c r="I22" s="67"/>
      <c r="J22" s="67"/>
      <c r="K22" s="68"/>
      <c r="L22" s="70"/>
      <c r="M22" s="67"/>
      <c r="N22" s="67"/>
      <c r="O22" s="67"/>
      <c r="P22" s="68"/>
    </row>
    <row r="23" spans="1:16" x14ac:dyDescent="0.2">
      <c r="A23" s="37">
        <v>10</v>
      </c>
      <c r="B23" s="96" t="s">
        <v>80</v>
      </c>
      <c r="C23" s="46" t="s">
        <v>551</v>
      </c>
      <c r="D23" s="24" t="s">
        <v>63</v>
      </c>
      <c r="E23" s="69">
        <v>80</v>
      </c>
      <c r="F23" s="70"/>
      <c r="G23" s="67"/>
      <c r="H23" s="67"/>
      <c r="I23" s="67"/>
      <c r="J23" s="67"/>
      <c r="K23" s="68"/>
      <c r="L23" s="70"/>
      <c r="M23" s="67"/>
      <c r="N23" s="67"/>
      <c r="O23" s="67"/>
      <c r="P23" s="68"/>
    </row>
    <row r="24" spans="1:16" x14ac:dyDescent="0.2">
      <c r="A24" s="37">
        <v>11</v>
      </c>
      <c r="B24" s="96" t="s">
        <v>80</v>
      </c>
      <c r="C24" s="46" t="s">
        <v>552</v>
      </c>
      <c r="D24" s="24" t="s">
        <v>91</v>
      </c>
      <c r="E24" s="69">
        <v>15</v>
      </c>
      <c r="F24" s="70"/>
      <c r="G24" s="67"/>
      <c r="H24" s="67"/>
      <c r="I24" s="67"/>
      <c r="J24" s="67"/>
      <c r="K24" s="68"/>
      <c r="L24" s="70"/>
      <c r="M24" s="67"/>
      <c r="N24" s="67"/>
      <c r="O24" s="67"/>
      <c r="P24" s="68"/>
    </row>
    <row r="25" spans="1:16" x14ac:dyDescent="0.2">
      <c r="A25" s="37">
        <v>12</v>
      </c>
      <c r="B25" s="96" t="s">
        <v>80</v>
      </c>
      <c r="C25" s="46" t="s">
        <v>553</v>
      </c>
      <c r="D25" s="24" t="s">
        <v>63</v>
      </c>
      <c r="E25" s="69">
        <v>16</v>
      </c>
      <c r="F25" s="70"/>
      <c r="G25" s="67"/>
      <c r="H25" s="67"/>
      <c r="I25" s="67"/>
      <c r="J25" s="67"/>
      <c r="K25" s="68"/>
      <c r="L25" s="70"/>
      <c r="M25" s="67"/>
      <c r="N25" s="67"/>
      <c r="O25" s="67"/>
      <c r="P25" s="68"/>
    </row>
    <row r="26" spans="1:16" x14ac:dyDescent="0.2">
      <c r="A26" s="37">
        <v>13</v>
      </c>
      <c r="B26" s="96" t="s">
        <v>80</v>
      </c>
      <c r="C26" s="46" t="s">
        <v>554</v>
      </c>
      <c r="D26" s="24" t="s">
        <v>63</v>
      </c>
      <c r="E26" s="69">
        <v>4</v>
      </c>
      <c r="F26" s="70"/>
      <c r="G26" s="67"/>
      <c r="H26" s="67"/>
      <c r="I26" s="67"/>
      <c r="J26" s="67"/>
      <c r="K26" s="68"/>
      <c r="L26" s="70"/>
      <c r="M26" s="67"/>
      <c r="N26" s="67"/>
      <c r="O26" s="67"/>
      <c r="P26" s="68"/>
    </row>
    <row r="27" spans="1:16" x14ac:dyDescent="0.2">
      <c r="A27" s="37">
        <v>14</v>
      </c>
      <c r="B27" s="96" t="s">
        <v>80</v>
      </c>
      <c r="C27" s="46" t="s">
        <v>555</v>
      </c>
      <c r="D27" s="24" t="s">
        <v>63</v>
      </c>
      <c r="E27" s="69">
        <v>4</v>
      </c>
      <c r="F27" s="70"/>
      <c r="G27" s="67"/>
      <c r="H27" s="67"/>
      <c r="I27" s="67"/>
      <c r="J27" s="67"/>
      <c r="K27" s="68"/>
      <c r="L27" s="70"/>
      <c r="M27" s="67"/>
      <c r="N27" s="67"/>
      <c r="O27" s="67"/>
      <c r="P27" s="68"/>
    </row>
    <row r="28" spans="1:16" x14ac:dyDescent="0.2">
      <c r="A28" s="37">
        <v>15</v>
      </c>
      <c r="B28" s="96" t="s">
        <v>80</v>
      </c>
      <c r="C28" s="46" t="s">
        <v>556</v>
      </c>
      <c r="D28" s="24" t="s">
        <v>63</v>
      </c>
      <c r="E28" s="69">
        <v>2</v>
      </c>
      <c r="F28" s="70"/>
      <c r="G28" s="67"/>
      <c r="H28" s="67"/>
      <c r="I28" s="67"/>
      <c r="J28" s="67"/>
      <c r="K28" s="68"/>
      <c r="L28" s="70"/>
      <c r="M28" s="67"/>
      <c r="N28" s="67"/>
      <c r="O28" s="67"/>
      <c r="P28" s="68"/>
    </row>
    <row r="29" spans="1:16" x14ac:dyDescent="0.2">
      <c r="A29" s="37">
        <v>16</v>
      </c>
      <c r="B29" s="96" t="s">
        <v>80</v>
      </c>
      <c r="C29" s="46" t="s">
        <v>557</v>
      </c>
      <c r="D29" s="24" t="s">
        <v>63</v>
      </c>
      <c r="E29" s="69">
        <v>29</v>
      </c>
      <c r="F29" s="70"/>
      <c r="G29" s="67"/>
      <c r="H29" s="67"/>
      <c r="I29" s="67"/>
      <c r="J29" s="67"/>
      <c r="K29" s="68"/>
      <c r="L29" s="70"/>
      <c r="M29" s="67"/>
      <c r="N29" s="67"/>
      <c r="O29" s="67"/>
      <c r="P29" s="68"/>
    </row>
    <row r="30" spans="1:16" x14ac:dyDescent="0.2">
      <c r="A30" s="37">
        <v>17</v>
      </c>
      <c r="B30" s="96" t="s">
        <v>80</v>
      </c>
      <c r="C30" s="46" t="s">
        <v>558</v>
      </c>
      <c r="D30" s="24" t="s">
        <v>63</v>
      </c>
      <c r="E30" s="69">
        <v>4</v>
      </c>
      <c r="F30" s="70"/>
      <c r="G30" s="67"/>
      <c r="H30" s="67"/>
      <c r="I30" s="67"/>
      <c r="J30" s="67"/>
      <c r="K30" s="68"/>
      <c r="L30" s="70"/>
      <c r="M30" s="67"/>
      <c r="N30" s="67"/>
      <c r="O30" s="67"/>
      <c r="P30" s="68"/>
    </row>
    <row r="31" spans="1:16" x14ac:dyDescent="0.2">
      <c r="A31" s="37">
        <v>18</v>
      </c>
      <c r="B31" s="96" t="s">
        <v>80</v>
      </c>
      <c r="C31" s="46" t="s">
        <v>559</v>
      </c>
      <c r="D31" s="24" t="s">
        <v>63</v>
      </c>
      <c r="E31" s="69">
        <v>1</v>
      </c>
      <c r="F31" s="70"/>
      <c r="G31" s="67"/>
      <c r="H31" s="67"/>
      <c r="I31" s="67"/>
      <c r="J31" s="67"/>
      <c r="K31" s="68"/>
      <c r="L31" s="70"/>
      <c r="M31" s="67"/>
      <c r="N31" s="67"/>
      <c r="O31" s="67"/>
      <c r="P31" s="68"/>
    </row>
    <row r="32" spans="1:16" x14ac:dyDescent="0.2">
      <c r="A32" s="37">
        <v>19</v>
      </c>
      <c r="B32" s="96" t="s">
        <v>80</v>
      </c>
      <c r="C32" s="46" t="s">
        <v>560</v>
      </c>
      <c r="D32" s="24" t="s">
        <v>78</v>
      </c>
      <c r="E32" s="69">
        <v>3</v>
      </c>
      <c r="F32" s="70"/>
      <c r="G32" s="67"/>
      <c r="H32" s="67"/>
      <c r="I32" s="67"/>
      <c r="J32" s="67"/>
      <c r="K32" s="68"/>
      <c r="L32" s="70"/>
      <c r="M32" s="67"/>
      <c r="N32" s="67"/>
      <c r="O32" s="67"/>
      <c r="P32" s="68"/>
    </row>
    <row r="33" spans="1:16" ht="12" thickBot="1" x14ac:dyDescent="0.25">
      <c r="A33" s="37">
        <v>20</v>
      </c>
      <c r="B33" s="96" t="s">
        <v>80</v>
      </c>
      <c r="C33" s="46" t="s">
        <v>125</v>
      </c>
      <c r="D33" s="24" t="s">
        <v>65</v>
      </c>
      <c r="E33" s="69">
        <v>1</v>
      </c>
      <c r="F33" s="70"/>
      <c r="G33" s="67"/>
      <c r="H33" s="67"/>
      <c r="I33" s="67"/>
      <c r="J33" s="67"/>
      <c r="K33" s="68"/>
      <c r="L33" s="70"/>
      <c r="M33" s="67"/>
      <c r="N33" s="67"/>
      <c r="O33" s="67"/>
      <c r="P33" s="68"/>
    </row>
    <row r="34" spans="1:16" ht="12" thickBot="1" x14ac:dyDescent="0.25">
      <c r="A34" s="416" t="str">
        <f>'1a'!A31:K31</f>
        <v xml:space="preserve">Tiešās izmaksas kopā, t. sk. darba devēja sociālais nodoklis 23.59% </v>
      </c>
      <c r="B34" s="417"/>
      <c r="C34" s="417"/>
      <c r="D34" s="417"/>
      <c r="E34" s="417"/>
      <c r="F34" s="417"/>
      <c r="G34" s="417"/>
      <c r="H34" s="417"/>
      <c r="I34" s="417"/>
      <c r="J34" s="417"/>
      <c r="K34" s="418"/>
      <c r="L34" s="71">
        <f>SUM(L14:L33)</f>
        <v>0</v>
      </c>
      <c r="M34" s="72">
        <f>SUM(M14:M33)</f>
        <v>0</v>
      </c>
      <c r="N34" s="72">
        <f>SUM(N14:N33)</f>
        <v>0</v>
      </c>
      <c r="O34" s="72">
        <f>SUM(O14:O33)</f>
        <v>0</v>
      </c>
      <c r="P34" s="73">
        <f>SUM(P14:P33)</f>
        <v>0</v>
      </c>
    </row>
    <row r="35" spans="1:16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x14ac:dyDescent="0.2">
      <c r="A37" s="1" t="s">
        <v>14</v>
      </c>
      <c r="B37" s="16"/>
      <c r="C37" s="415">
        <f>'Kops a'!C38:H38</f>
        <v>0</v>
      </c>
      <c r="D37" s="415"/>
      <c r="E37" s="415"/>
      <c r="F37" s="415"/>
      <c r="G37" s="415"/>
      <c r="H37" s="415"/>
      <c r="I37" s="16"/>
      <c r="J37" s="16"/>
      <c r="K37" s="16"/>
      <c r="L37" s="16"/>
      <c r="M37" s="16"/>
      <c r="N37" s="16"/>
      <c r="O37" s="16"/>
      <c r="P37" s="16"/>
    </row>
    <row r="38" spans="1:16" x14ac:dyDescent="0.2">
      <c r="A38" s="16"/>
      <c r="B38" s="16"/>
      <c r="C38" s="367" t="s">
        <v>15</v>
      </c>
      <c r="D38" s="367"/>
      <c r="E38" s="367"/>
      <c r="F38" s="367"/>
      <c r="G38" s="367"/>
      <c r="H38" s="367"/>
      <c r="I38" s="16"/>
      <c r="J38" s="16"/>
      <c r="K38" s="16"/>
      <c r="L38" s="16"/>
      <c r="M38" s="16"/>
      <c r="N38" s="16"/>
      <c r="O38" s="16"/>
      <c r="P38" s="16"/>
    </row>
    <row r="39" spans="1:16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2">
      <c r="A40" s="87" t="str">
        <f>'Kops a'!A41</f>
        <v xml:space="preserve">Tāme sastādīta </v>
      </c>
      <c r="B40" s="88"/>
      <c r="C40" s="88"/>
      <c r="D40" s="8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2">
      <c r="A42" s="1" t="s">
        <v>37</v>
      </c>
      <c r="B42" s="16"/>
      <c r="C42" s="415">
        <f>'Kops a'!C43:H43</f>
        <v>0</v>
      </c>
      <c r="D42" s="415"/>
      <c r="E42" s="415"/>
      <c r="F42" s="415"/>
      <c r="G42" s="415"/>
      <c r="H42" s="415"/>
      <c r="I42" s="16"/>
      <c r="J42" s="16"/>
      <c r="K42" s="16"/>
      <c r="L42" s="16"/>
      <c r="M42" s="16"/>
      <c r="N42" s="16"/>
      <c r="O42" s="16"/>
      <c r="P42" s="16"/>
    </row>
    <row r="43" spans="1:16" x14ac:dyDescent="0.2">
      <c r="A43" s="16"/>
      <c r="B43" s="16"/>
      <c r="C43" s="367" t="s">
        <v>15</v>
      </c>
      <c r="D43" s="367"/>
      <c r="E43" s="367"/>
      <c r="F43" s="367"/>
      <c r="G43" s="367"/>
      <c r="H43" s="367"/>
      <c r="I43" s="16"/>
      <c r="J43" s="16"/>
      <c r="K43" s="16"/>
      <c r="L43" s="16"/>
      <c r="M43" s="16"/>
      <c r="N43" s="16"/>
      <c r="O43" s="16"/>
      <c r="P43" s="16"/>
    </row>
    <row r="44" spans="1:16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2">
      <c r="A45" s="87" t="s">
        <v>54</v>
      </c>
      <c r="B45" s="88"/>
      <c r="C45" s="92">
        <f>'Kops a'!C46</f>
        <v>0</v>
      </c>
      <c r="D45" s="50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43:H43"/>
    <mergeCell ref="C4:I4"/>
    <mergeCell ref="F12:K12"/>
    <mergeCell ref="A9:F9"/>
    <mergeCell ref="J9:M9"/>
    <mergeCell ref="D8:L8"/>
    <mergeCell ref="A34:K34"/>
    <mergeCell ref="C37:H37"/>
    <mergeCell ref="C38:H38"/>
    <mergeCell ref="C42:H42"/>
  </mergeCells>
  <conditionalFormatting sqref="A15:B27 D15:E27 D30:E33 A30:B33">
    <cfRule type="cellIs" dxfId="53" priority="29" operator="equal">
      <formula>0</formula>
    </cfRule>
  </conditionalFormatting>
  <conditionalFormatting sqref="N9:O9">
    <cfRule type="cellIs" dxfId="52" priority="28" operator="equal">
      <formula>0</formula>
    </cfRule>
  </conditionalFormatting>
  <conditionalFormatting sqref="A9:F9">
    <cfRule type="containsText" dxfId="51" priority="2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0" priority="25" operator="equal">
      <formula>0</formula>
    </cfRule>
  </conditionalFormatting>
  <conditionalFormatting sqref="O10">
    <cfRule type="cellIs" dxfId="49" priority="24" operator="equal">
      <formula>"20__. gada __. _________"</formula>
    </cfRule>
  </conditionalFormatting>
  <conditionalFormatting sqref="A34:K34">
    <cfRule type="containsText" dxfId="48" priority="23" operator="containsText" text="Tiešās izmaksas kopā, t. sk. darba devēja sociālais nodoklis __.__% ">
      <formula>NOT(ISERROR(SEARCH("Tiešās izmaksas kopā, t. sk. darba devēja sociālais nodoklis __.__% ",A34)))</formula>
    </cfRule>
  </conditionalFormatting>
  <conditionalFormatting sqref="L34:P34 H14:H33 K14:P33">
    <cfRule type="cellIs" dxfId="47" priority="18" operator="equal">
      <formula>0</formula>
    </cfRule>
  </conditionalFormatting>
  <conditionalFormatting sqref="C4:I4">
    <cfRule type="cellIs" dxfId="46" priority="17" operator="equal">
      <formula>0</formula>
    </cfRule>
  </conditionalFormatting>
  <conditionalFormatting sqref="C15:C27 C30:C33">
    <cfRule type="cellIs" dxfId="45" priority="16" operator="equal">
      <formula>0</formula>
    </cfRule>
  </conditionalFormatting>
  <conditionalFormatting sqref="D5:L8">
    <cfRule type="cellIs" dxfId="44" priority="14" operator="equal">
      <formula>0</formula>
    </cfRule>
  </conditionalFormatting>
  <conditionalFormatting sqref="A14:B14 D14:G14 F15:G33">
    <cfRule type="cellIs" dxfId="43" priority="13" operator="equal">
      <formula>0</formula>
    </cfRule>
  </conditionalFormatting>
  <conditionalFormatting sqref="C14">
    <cfRule type="cellIs" dxfId="42" priority="12" operator="equal">
      <formula>0</formula>
    </cfRule>
  </conditionalFormatting>
  <conditionalFormatting sqref="I14:J33">
    <cfRule type="cellIs" dxfId="41" priority="11" operator="equal">
      <formula>0</formula>
    </cfRule>
  </conditionalFormatting>
  <conditionalFormatting sqref="P10">
    <cfRule type="cellIs" dxfId="40" priority="10" operator="equal">
      <formula>"20__. gada __. _________"</formula>
    </cfRule>
  </conditionalFormatting>
  <conditionalFormatting sqref="C42:H42">
    <cfRule type="cellIs" dxfId="39" priority="7" operator="equal">
      <formula>0</formula>
    </cfRule>
  </conditionalFormatting>
  <conditionalFormatting sqref="C37:H37">
    <cfRule type="cellIs" dxfId="38" priority="6" operator="equal">
      <formula>0</formula>
    </cfRule>
  </conditionalFormatting>
  <conditionalFormatting sqref="C42:H42 C45 C37:H37">
    <cfRule type="cellIs" dxfId="37" priority="5" operator="equal">
      <formula>0</formula>
    </cfRule>
  </conditionalFormatting>
  <conditionalFormatting sqref="D1">
    <cfRule type="cellIs" dxfId="36" priority="4" operator="equal">
      <formula>0</formula>
    </cfRule>
  </conditionalFormatting>
  <conditionalFormatting sqref="A28:B29 D28:E29">
    <cfRule type="cellIs" dxfId="35" priority="3" operator="equal">
      <formula>0</formula>
    </cfRule>
  </conditionalFormatting>
  <conditionalFormatting sqref="C28:C29">
    <cfRule type="cellIs" dxfId="34" priority="1" operator="equal">
      <formula>0</formula>
    </cfRule>
  </conditionalFormatting>
  <pageMargins left="0.9055118110236221" right="0.51181102362204722" top="0.74803149606299213" bottom="0.74803149606299213" header="0.31496062992125984" footer="0.31496062992125984"/>
  <pageSetup paperSize="9" scale="94" orientation="landscape" r:id="rId1"/>
  <rowBreaks count="1" manualBreakCount="1">
    <brk id="27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45D7A31B-95E8-45F0-9D12-B108FC33E7AF}">
            <xm:f>NOT(ISERROR(SEARCH("Tāme sastādīta ____. gada ___. ______________",A40)))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containsText" priority="8" operator="containsText" id="{50CFFC24-35AC-49A6-927D-52D883159D51}">
            <xm:f>NOT(ISERROR(SEARCH("Sertifikāta Nr. _________________________________",A45)))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0"/>
  </sheetPr>
  <dimension ref="A1:P138"/>
  <sheetViews>
    <sheetView view="pageBreakPreview" topLeftCell="A10" zoomScale="130" zoomScaleNormal="100" zoomScaleSheetLayoutView="130" workbookViewId="0">
      <selection activeCell="C56" sqref="C56"/>
    </sheetView>
  </sheetViews>
  <sheetFormatPr defaultRowHeight="11.25" x14ac:dyDescent="0.2"/>
  <cols>
    <col min="1" max="1" width="4.5703125" style="1" customWidth="1"/>
    <col min="2" max="2" width="5.28515625" style="93" customWidth="1"/>
    <col min="3" max="3" width="37.28515625" style="1" customWidth="1"/>
    <col min="4" max="4" width="5.85546875" style="1" customWidth="1"/>
    <col min="5" max="5" width="7.855468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C1" s="26" t="s">
        <v>38</v>
      </c>
      <c r="D1" s="51">
        <f>'Kops a'!A27</f>
        <v>13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9"/>
      <c r="C2" s="419" t="s">
        <v>177</v>
      </c>
      <c r="D2" s="419"/>
      <c r="E2" s="419"/>
      <c r="F2" s="419"/>
      <c r="G2" s="419"/>
      <c r="H2" s="419"/>
      <c r="I2" s="419"/>
      <c r="J2" s="28"/>
    </row>
    <row r="3" spans="1:16" x14ac:dyDescent="0.2">
      <c r="A3" s="29"/>
      <c r="B3" s="29"/>
      <c r="C3" s="410" t="s">
        <v>17</v>
      </c>
      <c r="D3" s="410"/>
      <c r="E3" s="410"/>
      <c r="F3" s="410"/>
      <c r="G3" s="410"/>
      <c r="H3" s="410"/>
      <c r="I3" s="410"/>
      <c r="J3" s="29"/>
    </row>
    <row r="4" spans="1:16" x14ac:dyDescent="0.2">
      <c r="A4" s="29"/>
      <c r="B4" s="29"/>
      <c r="C4" s="420" t="s">
        <v>52</v>
      </c>
      <c r="D4" s="420"/>
      <c r="E4" s="420"/>
      <c r="F4" s="420"/>
      <c r="G4" s="420"/>
      <c r="H4" s="420"/>
      <c r="I4" s="420"/>
      <c r="J4" s="29"/>
    </row>
    <row r="5" spans="1:16" x14ac:dyDescent="0.2">
      <c r="A5" s="22"/>
      <c r="C5" s="26" t="s">
        <v>5</v>
      </c>
      <c r="D5" s="433" t="str">
        <f>'Kops a'!D6</f>
        <v>Daudzdzīvokļu dzīvojamās ēkas energoefektivitātes paaugstināšana</v>
      </c>
      <c r="E5" s="433"/>
      <c r="F5" s="433"/>
      <c r="G5" s="433"/>
      <c r="H5" s="433"/>
      <c r="I5" s="433"/>
      <c r="J5" s="433"/>
      <c r="K5" s="433"/>
      <c r="L5" s="433"/>
      <c r="M5" s="16"/>
      <c r="N5" s="16"/>
      <c r="O5" s="16"/>
      <c r="P5" s="16"/>
    </row>
    <row r="6" spans="1:16" x14ac:dyDescent="0.2">
      <c r="A6" s="22"/>
      <c r="C6" s="26" t="s">
        <v>6</v>
      </c>
      <c r="D6" s="433" t="str">
        <f>'Kops a'!D7</f>
        <v>Daudzdzīvokļu dzīvojamās ēkas energoefektivitātes paaugstināšana</v>
      </c>
      <c r="E6" s="433"/>
      <c r="F6" s="433"/>
      <c r="G6" s="433"/>
      <c r="H6" s="433"/>
      <c r="I6" s="433"/>
      <c r="J6" s="433"/>
      <c r="K6" s="433"/>
      <c r="L6" s="433"/>
      <c r="M6" s="16"/>
      <c r="N6" s="16"/>
      <c r="O6" s="16"/>
      <c r="P6" s="16"/>
    </row>
    <row r="7" spans="1:16" x14ac:dyDescent="0.2">
      <c r="A7" s="22"/>
      <c r="C7" s="26" t="s">
        <v>7</v>
      </c>
      <c r="D7" s="433" t="str">
        <f>'Kops a'!D8</f>
        <v>Parka iela 13, Olaine, Olaines novads, LV-2114</v>
      </c>
      <c r="E7" s="433"/>
      <c r="F7" s="433"/>
      <c r="G7" s="433"/>
      <c r="H7" s="433"/>
      <c r="I7" s="433"/>
      <c r="J7" s="433"/>
      <c r="K7" s="433"/>
      <c r="L7" s="433"/>
      <c r="M7" s="16"/>
      <c r="N7" s="16"/>
      <c r="O7" s="16"/>
      <c r="P7" s="16"/>
    </row>
    <row r="8" spans="1:16" x14ac:dyDescent="0.2">
      <c r="A8" s="22"/>
      <c r="C8" s="4" t="s">
        <v>20</v>
      </c>
      <c r="D8" s="433" t="str">
        <f>'Kops a'!D9</f>
        <v>Iepirkums Nr. AS OŪS 2021/10_E</v>
      </c>
      <c r="E8" s="433"/>
      <c r="F8" s="433"/>
      <c r="G8" s="433"/>
      <c r="H8" s="433"/>
      <c r="I8" s="433"/>
      <c r="J8" s="433"/>
      <c r="K8" s="433"/>
      <c r="L8" s="433"/>
      <c r="M8" s="16"/>
      <c r="N8" s="16"/>
      <c r="O8" s="16"/>
      <c r="P8" s="16"/>
    </row>
    <row r="9" spans="1:16" ht="11.25" customHeight="1" x14ac:dyDescent="0.2">
      <c r="A9" s="421" t="s">
        <v>178</v>
      </c>
      <c r="B9" s="421"/>
      <c r="C9" s="421"/>
      <c r="D9" s="421"/>
      <c r="E9" s="421"/>
      <c r="F9" s="421"/>
      <c r="G9" s="30"/>
      <c r="H9" s="30"/>
      <c r="I9" s="30"/>
      <c r="J9" s="425" t="s">
        <v>39</v>
      </c>
      <c r="K9" s="425"/>
      <c r="L9" s="425"/>
      <c r="M9" s="425"/>
      <c r="N9" s="432">
        <f>P126</f>
        <v>0</v>
      </c>
      <c r="O9" s="432"/>
      <c r="P9" s="30"/>
    </row>
    <row r="10" spans="1:16" x14ac:dyDescent="0.2">
      <c r="A10" s="31"/>
      <c r="B10" s="31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A132</f>
        <v xml:space="preserve">Tāme sastādīta </v>
      </c>
    </row>
    <row r="11" spans="1:16" ht="12" thickBot="1" x14ac:dyDescent="0.25">
      <c r="A11" s="31"/>
      <c r="B11" s="31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389" t="s">
        <v>23</v>
      </c>
      <c r="B12" s="427" t="s">
        <v>40</v>
      </c>
      <c r="C12" s="423" t="s">
        <v>41</v>
      </c>
      <c r="D12" s="430" t="s">
        <v>42</v>
      </c>
      <c r="E12" s="413" t="s">
        <v>43</v>
      </c>
      <c r="F12" s="422" t="s">
        <v>44</v>
      </c>
      <c r="G12" s="423"/>
      <c r="H12" s="423"/>
      <c r="I12" s="423"/>
      <c r="J12" s="423"/>
      <c r="K12" s="424"/>
      <c r="L12" s="422" t="s">
        <v>45</v>
      </c>
      <c r="M12" s="423"/>
      <c r="N12" s="423"/>
      <c r="O12" s="423"/>
      <c r="P12" s="424"/>
    </row>
    <row r="13" spans="1:16" ht="126.75" customHeight="1" thickBot="1" x14ac:dyDescent="0.25">
      <c r="A13" s="426"/>
      <c r="B13" s="428"/>
      <c r="C13" s="429"/>
      <c r="D13" s="431"/>
      <c r="E13" s="41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63"/>
      <c r="B14" s="64"/>
      <c r="C14" s="111" t="s">
        <v>488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37">
        <v>1</v>
      </c>
      <c r="B15" s="96" t="s">
        <v>80</v>
      </c>
      <c r="C15" s="46" t="s">
        <v>489</v>
      </c>
      <c r="D15" s="24" t="s">
        <v>63</v>
      </c>
      <c r="E15" s="69">
        <v>35</v>
      </c>
      <c r="F15" s="70"/>
      <c r="G15" s="67"/>
      <c r="H15" s="47"/>
      <c r="I15" s="67"/>
      <c r="J15" s="67"/>
      <c r="K15" s="48"/>
      <c r="L15" s="49"/>
      <c r="M15" s="47"/>
      <c r="N15" s="47"/>
      <c r="O15" s="47"/>
      <c r="P15" s="48"/>
    </row>
    <row r="16" spans="1:16" x14ac:dyDescent="0.2">
      <c r="A16" s="37">
        <v>2</v>
      </c>
      <c r="B16" s="96" t="s">
        <v>80</v>
      </c>
      <c r="C16" s="46" t="s">
        <v>490</v>
      </c>
      <c r="D16" s="24" t="s">
        <v>63</v>
      </c>
      <c r="E16" s="69">
        <v>15</v>
      </c>
      <c r="F16" s="70"/>
      <c r="G16" s="67"/>
      <c r="H16" s="47"/>
      <c r="I16" s="67"/>
      <c r="J16" s="67"/>
      <c r="K16" s="48"/>
      <c r="L16" s="49"/>
      <c r="M16" s="47"/>
      <c r="N16" s="47"/>
      <c r="O16" s="47"/>
      <c r="P16" s="48"/>
    </row>
    <row r="17" spans="1:16" x14ac:dyDescent="0.2">
      <c r="A17" s="37">
        <v>3</v>
      </c>
      <c r="B17" s="96" t="s">
        <v>80</v>
      </c>
      <c r="C17" s="46" t="s">
        <v>491</v>
      </c>
      <c r="D17" s="24" t="s">
        <v>63</v>
      </c>
      <c r="E17" s="69">
        <v>2</v>
      </c>
      <c r="F17" s="70"/>
      <c r="G17" s="67"/>
      <c r="H17" s="47"/>
      <c r="I17" s="67"/>
      <c r="J17" s="67"/>
      <c r="K17" s="48"/>
      <c r="L17" s="49"/>
      <c r="M17" s="47"/>
      <c r="N17" s="47"/>
      <c r="O17" s="47"/>
      <c r="P17" s="48"/>
    </row>
    <row r="18" spans="1:16" x14ac:dyDescent="0.2">
      <c r="A18" s="37">
        <v>4</v>
      </c>
      <c r="B18" s="96" t="s">
        <v>80</v>
      </c>
      <c r="C18" s="46" t="s">
        <v>492</v>
      </c>
      <c r="D18" s="24" t="s">
        <v>63</v>
      </c>
      <c r="E18" s="69">
        <v>2</v>
      </c>
      <c r="F18" s="70"/>
      <c r="G18" s="67"/>
      <c r="H18" s="47"/>
      <c r="I18" s="67"/>
      <c r="J18" s="67"/>
      <c r="K18" s="48"/>
      <c r="L18" s="49"/>
      <c r="M18" s="47"/>
      <c r="N18" s="47"/>
      <c r="O18" s="47"/>
      <c r="P18" s="48"/>
    </row>
    <row r="19" spans="1:16" x14ac:dyDescent="0.2">
      <c r="A19" s="37">
        <v>5</v>
      </c>
      <c r="B19" s="96" t="s">
        <v>80</v>
      </c>
      <c r="C19" s="46" t="s">
        <v>493</v>
      </c>
      <c r="D19" s="24" t="s">
        <v>63</v>
      </c>
      <c r="E19" s="69">
        <v>7</v>
      </c>
      <c r="F19" s="70"/>
      <c r="G19" s="67"/>
      <c r="H19" s="47"/>
      <c r="I19" s="67"/>
      <c r="J19" s="67"/>
      <c r="K19" s="48"/>
      <c r="L19" s="49"/>
      <c r="M19" s="47"/>
      <c r="N19" s="47"/>
      <c r="O19" s="47"/>
      <c r="P19" s="48"/>
    </row>
    <row r="20" spans="1:16" x14ac:dyDescent="0.2">
      <c r="A20" s="37">
        <v>6</v>
      </c>
      <c r="B20" s="96" t="s">
        <v>80</v>
      </c>
      <c r="C20" s="46" t="s">
        <v>494</v>
      </c>
      <c r="D20" s="24" t="s">
        <v>63</v>
      </c>
      <c r="E20" s="69">
        <v>15</v>
      </c>
      <c r="F20" s="70"/>
      <c r="G20" s="67"/>
      <c r="H20" s="47"/>
      <c r="I20" s="67"/>
      <c r="J20" s="67"/>
      <c r="K20" s="48"/>
      <c r="L20" s="49"/>
      <c r="M20" s="47"/>
      <c r="N20" s="47"/>
      <c r="O20" s="47"/>
      <c r="P20" s="48"/>
    </row>
    <row r="21" spans="1:16" x14ac:dyDescent="0.2">
      <c r="A21" s="37">
        <v>7</v>
      </c>
      <c r="B21" s="96" t="s">
        <v>80</v>
      </c>
      <c r="C21" s="46" t="s">
        <v>495</v>
      </c>
      <c r="D21" s="24" t="s">
        <v>63</v>
      </c>
      <c r="E21" s="69">
        <v>18</v>
      </c>
      <c r="F21" s="70"/>
      <c r="G21" s="67"/>
      <c r="H21" s="47"/>
      <c r="I21" s="67"/>
      <c r="J21" s="67"/>
      <c r="K21" s="48"/>
      <c r="L21" s="49"/>
      <c r="M21" s="47"/>
      <c r="N21" s="47"/>
      <c r="O21" s="47"/>
      <c r="P21" s="48"/>
    </row>
    <row r="22" spans="1:16" x14ac:dyDescent="0.2">
      <c r="A22" s="37">
        <v>8</v>
      </c>
      <c r="B22" s="96" t="s">
        <v>80</v>
      </c>
      <c r="C22" s="46" t="s">
        <v>496</v>
      </c>
      <c r="D22" s="24" t="s">
        <v>63</v>
      </c>
      <c r="E22" s="69">
        <v>16</v>
      </c>
      <c r="F22" s="70"/>
      <c r="G22" s="67"/>
      <c r="H22" s="47"/>
      <c r="I22" s="67"/>
      <c r="J22" s="67"/>
      <c r="K22" s="48"/>
      <c r="L22" s="49"/>
      <c r="M22" s="47"/>
      <c r="N22" s="47"/>
      <c r="O22" s="47"/>
      <c r="P22" s="48"/>
    </row>
    <row r="23" spans="1:16" x14ac:dyDescent="0.2">
      <c r="A23" s="37">
        <v>9</v>
      </c>
      <c r="B23" s="96" t="s">
        <v>80</v>
      </c>
      <c r="C23" s="46" t="s">
        <v>497</v>
      </c>
      <c r="D23" s="24" t="s">
        <v>63</v>
      </c>
      <c r="E23" s="69">
        <v>4</v>
      </c>
      <c r="F23" s="70"/>
      <c r="G23" s="67"/>
      <c r="H23" s="47"/>
      <c r="I23" s="67"/>
      <c r="J23" s="67"/>
      <c r="K23" s="48"/>
      <c r="L23" s="49"/>
      <c r="M23" s="47"/>
      <c r="N23" s="47"/>
      <c r="O23" s="47"/>
      <c r="P23" s="48"/>
    </row>
    <row r="24" spans="1:16" x14ac:dyDescent="0.2">
      <c r="A24" s="37">
        <v>10</v>
      </c>
      <c r="B24" s="96" t="s">
        <v>80</v>
      </c>
      <c r="C24" s="46" t="s">
        <v>498</v>
      </c>
      <c r="D24" s="24" t="s">
        <v>63</v>
      </c>
      <c r="E24" s="69">
        <v>9</v>
      </c>
      <c r="F24" s="70"/>
      <c r="G24" s="67"/>
      <c r="H24" s="47"/>
      <c r="I24" s="67"/>
      <c r="J24" s="67"/>
      <c r="K24" s="48"/>
      <c r="L24" s="49"/>
      <c r="M24" s="47"/>
      <c r="N24" s="47"/>
      <c r="O24" s="47"/>
      <c r="P24" s="48"/>
    </row>
    <row r="25" spans="1:16" x14ac:dyDescent="0.2">
      <c r="A25" s="37">
        <v>11</v>
      </c>
      <c r="B25" s="96" t="s">
        <v>80</v>
      </c>
      <c r="C25" s="46" t="s">
        <v>499</v>
      </c>
      <c r="D25" s="24" t="s">
        <v>63</v>
      </c>
      <c r="E25" s="69">
        <v>2</v>
      </c>
      <c r="F25" s="70"/>
      <c r="G25" s="67"/>
      <c r="H25" s="47"/>
      <c r="I25" s="67"/>
      <c r="J25" s="67"/>
      <c r="K25" s="48"/>
      <c r="L25" s="49"/>
      <c r="M25" s="47"/>
      <c r="N25" s="47"/>
      <c r="O25" s="47"/>
      <c r="P25" s="48"/>
    </row>
    <row r="26" spans="1:16" x14ac:dyDescent="0.2">
      <c r="A26" s="37">
        <v>12</v>
      </c>
      <c r="B26" s="96" t="s">
        <v>80</v>
      </c>
      <c r="C26" s="46" t="s">
        <v>500</v>
      </c>
      <c r="D26" s="24" t="s">
        <v>63</v>
      </c>
      <c r="E26" s="69">
        <v>1</v>
      </c>
      <c r="F26" s="70"/>
      <c r="G26" s="67"/>
      <c r="H26" s="47"/>
      <c r="I26" s="67"/>
      <c r="J26" s="67"/>
      <c r="K26" s="48"/>
      <c r="L26" s="49"/>
      <c r="M26" s="47"/>
      <c r="N26" s="47"/>
      <c r="O26" s="47"/>
      <c r="P26" s="48"/>
    </row>
    <row r="27" spans="1:16" x14ac:dyDescent="0.2">
      <c r="A27" s="37">
        <v>13</v>
      </c>
      <c r="B27" s="96" t="s">
        <v>80</v>
      </c>
      <c r="C27" s="46" t="s">
        <v>501</v>
      </c>
      <c r="D27" s="24" t="s">
        <v>65</v>
      </c>
      <c r="E27" s="69">
        <v>2</v>
      </c>
      <c r="F27" s="70"/>
      <c r="G27" s="67"/>
      <c r="H27" s="47"/>
      <c r="I27" s="67"/>
      <c r="J27" s="67"/>
      <c r="K27" s="48"/>
      <c r="L27" s="49"/>
      <c r="M27" s="47"/>
      <c r="N27" s="47"/>
      <c r="O27" s="47"/>
      <c r="P27" s="48"/>
    </row>
    <row r="28" spans="1:16" x14ac:dyDescent="0.2">
      <c r="A28" s="37">
        <v>14</v>
      </c>
      <c r="B28" s="96" t="s">
        <v>80</v>
      </c>
      <c r="C28" s="46" t="s">
        <v>502</v>
      </c>
      <c r="D28" s="24" t="s">
        <v>65</v>
      </c>
      <c r="E28" s="69">
        <v>125</v>
      </c>
      <c r="F28" s="70"/>
      <c r="G28" s="67"/>
      <c r="H28" s="47"/>
      <c r="I28" s="67"/>
      <c r="J28" s="67"/>
      <c r="K28" s="48"/>
      <c r="L28" s="49"/>
      <c r="M28" s="47"/>
      <c r="N28" s="47"/>
      <c r="O28" s="47"/>
      <c r="P28" s="48"/>
    </row>
    <row r="29" spans="1:16" x14ac:dyDescent="0.2">
      <c r="A29" s="37">
        <v>15</v>
      </c>
      <c r="B29" s="96" t="s">
        <v>80</v>
      </c>
      <c r="C29" s="46" t="s">
        <v>503</v>
      </c>
      <c r="D29" s="24" t="s">
        <v>65</v>
      </c>
      <c r="E29" s="69">
        <v>127</v>
      </c>
      <c r="F29" s="70"/>
      <c r="G29" s="67"/>
      <c r="H29" s="47"/>
      <c r="I29" s="67"/>
      <c r="J29" s="67"/>
      <c r="K29" s="48"/>
      <c r="L29" s="49"/>
      <c r="M29" s="47"/>
      <c r="N29" s="47"/>
      <c r="O29" s="47"/>
      <c r="P29" s="48"/>
    </row>
    <row r="30" spans="1:16" ht="22.5" x14ac:dyDescent="0.2">
      <c r="A30" s="37">
        <v>16</v>
      </c>
      <c r="B30" s="96" t="s">
        <v>80</v>
      </c>
      <c r="C30" s="46" t="s">
        <v>504</v>
      </c>
      <c r="D30" s="24" t="s">
        <v>65</v>
      </c>
      <c r="E30" s="69">
        <v>127</v>
      </c>
      <c r="F30" s="70"/>
      <c r="G30" s="67"/>
      <c r="H30" s="47"/>
      <c r="I30" s="67"/>
      <c r="J30" s="67"/>
      <c r="K30" s="48"/>
      <c r="L30" s="49"/>
      <c r="M30" s="47"/>
      <c r="N30" s="47"/>
      <c r="O30" s="47"/>
      <c r="P30" s="48"/>
    </row>
    <row r="31" spans="1:16" x14ac:dyDescent="0.2">
      <c r="A31" s="37"/>
      <c r="B31" s="96"/>
      <c r="C31" s="112" t="s">
        <v>505</v>
      </c>
      <c r="D31" s="24"/>
      <c r="E31" s="69"/>
      <c r="F31" s="70"/>
      <c r="G31" s="67"/>
      <c r="H31" s="47"/>
      <c r="I31" s="67"/>
      <c r="J31" s="67"/>
      <c r="K31" s="48"/>
      <c r="L31" s="49"/>
      <c r="M31" s="47"/>
      <c r="N31" s="47"/>
      <c r="O31" s="47"/>
      <c r="P31" s="48"/>
    </row>
    <row r="32" spans="1:16" x14ac:dyDescent="0.2">
      <c r="A32" s="37">
        <v>17</v>
      </c>
      <c r="B32" s="96" t="s">
        <v>80</v>
      </c>
      <c r="C32" s="46" t="s">
        <v>506</v>
      </c>
      <c r="D32" s="24" t="s">
        <v>91</v>
      </c>
      <c r="E32" s="69">
        <v>355</v>
      </c>
      <c r="F32" s="70"/>
      <c r="G32" s="67"/>
      <c r="H32" s="47"/>
      <c r="I32" s="67"/>
      <c r="J32" s="67"/>
      <c r="K32" s="48"/>
      <c r="L32" s="49"/>
      <c r="M32" s="47"/>
      <c r="N32" s="47"/>
      <c r="O32" s="47"/>
      <c r="P32" s="48"/>
    </row>
    <row r="33" spans="1:16" x14ac:dyDescent="0.2">
      <c r="A33" s="37">
        <v>18</v>
      </c>
      <c r="B33" s="96" t="s">
        <v>80</v>
      </c>
      <c r="C33" s="46" t="s">
        <v>507</v>
      </c>
      <c r="D33" s="24" t="s">
        <v>91</v>
      </c>
      <c r="E33" s="69">
        <v>198</v>
      </c>
      <c r="F33" s="70"/>
      <c r="G33" s="67"/>
      <c r="H33" s="47"/>
      <c r="I33" s="67"/>
      <c r="J33" s="67"/>
      <c r="K33" s="48"/>
      <c r="L33" s="49"/>
      <c r="M33" s="47"/>
      <c r="N33" s="47"/>
      <c r="O33" s="47"/>
      <c r="P33" s="48"/>
    </row>
    <row r="34" spans="1:16" x14ac:dyDescent="0.2">
      <c r="A34" s="37">
        <v>19</v>
      </c>
      <c r="B34" s="96" t="s">
        <v>80</v>
      </c>
      <c r="C34" s="46" t="s">
        <v>508</v>
      </c>
      <c r="D34" s="24" t="s">
        <v>91</v>
      </c>
      <c r="E34" s="69">
        <v>172</v>
      </c>
      <c r="F34" s="70"/>
      <c r="G34" s="67"/>
      <c r="H34" s="47"/>
      <c r="I34" s="67"/>
      <c r="J34" s="67"/>
      <c r="K34" s="48"/>
      <c r="L34" s="49"/>
      <c r="M34" s="47"/>
      <c r="N34" s="47"/>
      <c r="O34" s="47"/>
      <c r="P34" s="48"/>
    </row>
    <row r="35" spans="1:16" x14ac:dyDescent="0.2">
      <c r="A35" s="37">
        <v>20</v>
      </c>
      <c r="B35" s="96" t="s">
        <v>80</v>
      </c>
      <c r="C35" s="46" t="s">
        <v>509</v>
      </c>
      <c r="D35" s="24" t="s">
        <v>91</v>
      </c>
      <c r="E35" s="69">
        <v>60</v>
      </c>
      <c r="F35" s="70"/>
      <c r="G35" s="67"/>
      <c r="H35" s="47"/>
      <c r="I35" s="67"/>
      <c r="J35" s="67"/>
      <c r="K35" s="48"/>
      <c r="L35" s="49"/>
      <c r="M35" s="47"/>
      <c r="N35" s="47"/>
      <c r="O35" s="47"/>
      <c r="P35" s="48"/>
    </row>
    <row r="36" spans="1:16" x14ac:dyDescent="0.2">
      <c r="A36" s="37">
        <v>21</v>
      </c>
      <c r="B36" s="96" t="s">
        <v>80</v>
      </c>
      <c r="C36" s="46" t="s">
        <v>510</v>
      </c>
      <c r="D36" s="24" t="s">
        <v>91</v>
      </c>
      <c r="E36" s="69">
        <v>37</v>
      </c>
      <c r="F36" s="70"/>
      <c r="G36" s="67"/>
      <c r="H36" s="47"/>
      <c r="I36" s="67"/>
      <c r="J36" s="67"/>
      <c r="K36" s="48"/>
      <c r="L36" s="49"/>
      <c r="M36" s="47"/>
      <c r="N36" s="47"/>
      <c r="O36" s="47"/>
      <c r="P36" s="48"/>
    </row>
    <row r="37" spans="1:16" x14ac:dyDescent="0.2">
      <c r="A37" s="37">
        <v>22</v>
      </c>
      <c r="B37" s="96" t="s">
        <v>80</v>
      </c>
      <c r="C37" s="46" t="s">
        <v>511</v>
      </c>
      <c r="D37" s="24" t="s">
        <v>91</v>
      </c>
      <c r="E37" s="69">
        <v>14</v>
      </c>
      <c r="F37" s="70"/>
      <c r="G37" s="67"/>
      <c r="H37" s="47"/>
      <c r="I37" s="67"/>
      <c r="J37" s="67"/>
      <c r="K37" s="48"/>
      <c r="L37" s="49"/>
      <c r="M37" s="47"/>
      <c r="N37" s="47"/>
      <c r="O37" s="47"/>
      <c r="P37" s="48"/>
    </row>
    <row r="38" spans="1:16" x14ac:dyDescent="0.2">
      <c r="A38" s="37">
        <v>23</v>
      </c>
      <c r="B38" s="96" t="s">
        <v>80</v>
      </c>
      <c r="C38" s="46" t="s">
        <v>512</v>
      </c>
      <c r="D38" s="24" t="s">
        <v>63</v>
      </c>
      <c r="E38" s="69">
        <v>720</v>
      </c>
      <c r="F38" s="70"/>
      <c r="G38" s="67"/>
      <c r="H38" s="47"/>
      <c r="I38" s="67"/>
      <c r="J38" s="67"/>
      <c r="K38" s="48"/>
      <c r="L38" s="49"/>
      <c r="M38" s="47"/>
      <c r="N38" s="47"/>
      <c r="O38" s="47"/>
      <c r="P38" s="48"/>
    </row>
    <row r="39" spans="1:16" x14ac:dyDescent="0.2">
      <c r="A39" s="37">
        <v>24</v>
      </c>
      <c r="B39" s="96" t="s">
        <v>80</v>
      </c>
      <c r="C39" s="46" t="s">
        <v>513</v>
      </c>
      <c r="D39" s="24" t="s">
        <v>91</v>
      </c>
      <c r="E39" s="69">
        <v>15</v>
      </c>
      <c r="F39" s="70"/>
      <c r="G39" s="67"/>
      <c r="H39" s="47"/>
      <c r="I39" s="67"/>
      <c r="J39" s="67"/>
      <c r="K39" s="48"/>
      <c r="L39" s="49"/>
      <c r="M39" s="47"/>
      <c r="N39" s="47"/>
      <c r="O39" s="47"/>
      <c r="P39" s="48"/>
    </row>
    <row r="40" spans="1:16" x14ac:dyDescent="0.2">
      <c r="A40" s="37">
        <v>25</v>
      </c>
      <c r="B40" s="96" t="s">
        <v>80</v>
      </c>
      <c r="C40" s="46" t="s">
        <v>514</v>
      </c>
      <c r="D40" s="24" t="s">
        <v>91</v>
      </c>
      <c r="E40" s="69">
        <v>12</v>
      </c>
      <c r="F40" s="70"/>
      <c r="G40" s="67"/>
      <c r="H40" s="47"/>
      <c r="I40" s="67"/>
      <c r="J40" s="67"/>
      <c r="K40" s="48"/>
      <c r="L40" s="49"/>
      <c r="M40" s="47"/>
      <c r="N40" s="47"/>
      <c r="O40" s="47"/>
      <c r="P40" s="48"/>
    </row>
    <row r="41" spans="1:16" x14ac:dyDescent="0.2">
      <c r="A41" s="37">
        <v>26</v>
      </c>
      <c r="B41" s="96" t="s">
        <v>80</v>
      </c>
      <c r="C41" s="46" t="s">
        <v>515</v>
      </c>
      <c r="D41" s="24" t="s">
        <v>91</v>
      </c>
      <c r="E41" s="69">
        <v>38</v>
      </c>
      <c r="F41" s="70"/>
      <c r="G41" s="67"/>
      <c r="H41" s="47"/>
      <c r="I41" s="67"/>
      <c r="J41" s="67"/>
      <c r="K41" s="48"/>
      <c r="L41" s="49"/>
      <c r="M41" s="47"/>
      <c r="N41" s="47"/>
      <c r="O41" s="47"/>
      <c r="P41" s="48"/>
    </row>
    <row r="42" spans="1:16" x14ac:dyDescent="0.2">
      <c r="A42" s="37">
        <v>27</v>
      </c>
      <c r="B42" s="96" t="s">
        <v>80</v>
      </c>
      <c r="C42" s="46" t="s">
        <v>516</v>
      </c>
      <c r="D42" s="24" t="s">
        <v>91</v>
      </c>
      <c r="E42" s="69">
        <v>54</v>
      </c>
      <c r="F42" s="70"/>
      <c r="G42" s="67"/>
      <c r="H42" s="47"/>
      <c r="I42" s="67"/>
      <c r="J42" s="67"/>
      <c r="K42" s="48"/>
      <c r="L42" s="49"/>
      <c r="M42" s="47"/>
      <c r="N42" s="47"/>
      <c r="O42" s="47"/>
      <c r="P42" s="48"/>
    </row>
    <row r="43" spans="1:16" x14ac:dyDescent="0.2">
      <c r="A43" s="37">
        <v>28</v>
      </c>
      <c r="B43" s="96" t="s">
        <v>80</v>
      </c>
      <c r="C43" s="46" t="s">
        <v>517</v>
      </c>
      <c r="D43" s="24" t="s">
        <v>91</v>
      </c>
      <c r="E43" s="69">
        <v>37</v>
      </c>
      <c r="F43" s="70"/>
      <c r="G43" s="67"/>
      <c r="H43" s="47"/>
      <c r="I43" s="67"/>
      <c r="J43" s="67"/>
      <c r="K43" s="48"/>
      <c r="L43" s="49"/>
      <c r="M43" s="47"/>
      <c r="N43" s="47"/>
      <c r="O43" s="47"/>
      <c r="P43" s="48"/>
    </row>
    <row r="44" spans="1:16" x14ac:dyDescent="0.2">
      <c r="A44" s="37">
        <v>29</v>
      </c>
      <c r="B44" s="96" t="s">
        <v>80</v>
      </c>
      <c r="C44" s="46" t="s">
        <v>518</v>
      </c>
      <c r="D44" s="24" t="s">
        <v>91</v>
      </c>
      <c r="E44" s="69">
        <v>14</v>
      </c>
      <c r="F44" s="70"/>
      <c r="G44" s="67"/>
      <c r="H44" s="47"/>
      <c r="I44" s="67"/>
      <c r="J44" s="67"/>
      <c r="K44" s="48"/>
      <c r="L44" s="49"/>
      <c r="M44" s="47"/>
      <c r="N44" s="47"/>
      <c r="O44" s="47"/>
      <c r="P44" s="48"/>
    </row>
    <row r="45" spans="1:16" x14ac:dyDescent="0.2">
      <c r="A45" s="37">
        <v>30</v>
      </c>
      <c r="B45" s="96" t="s">
        <v>80</v>
      </c>
      <c r="C45" s="46" t="s">
        <v>519</v>
      </c>
      <c r="D45" s="24" t="s">
        <v>65</v>
      </c>
      <c r="E45" s="69">
        <v>1</v>
      </c>
      <c r="F45" s="70"/>
      <c r="G45" s="67"/>
      <c r="H45" s="47"/>
      <c r="I45" s="67"/>
      <c r="J45" s="67"/>
      <c r="K45" s="48"/>
      <c r="L45" s="49"/>
      <c r="M45" s="47"/>
      <c r="N45" s="47"/>
      <c r="O45" s="47"/>
      <c r="P45" s="48"/>
    </row>
    <row r="46" spans="1:16" ht="33.75" x14ac:dyDescent="0.2">
      <c r="A46" s="37">
        <v>31</v>
      </c>
      <c r="B46" s="96" t="s">
        <v>80</v>
      </c>
      <c r="C46" s="46" t="s">
        <v>520</v>
      </c>
      <c r="D46" s="24" t="s">
        <v>102</v>
      </c>
      <c r="E46" s="69">
        <v>60</v>
      </c>
      <c r="F46" s="70"/>
      <c r="G46" s="67"/>
      <c r="H46" s="47"/>
      <c r="I46" s="67"/>
      <c r="J46" s="67"/>
      <c r="K46" s="48"/>
      <c r="L46" s="49"/>
      <c r="M46" s="47"/>
      <c r="N46" s="47"/>
      <c r="O46" s="47"/>
      <c r="P46" s="48"/>
    </row>
    <row r="47" spans="1:16" ht="22.5" x14ac:dyDescent="0.2">
      <c r="A47" s="37">
        <v>32</v>
      </c>
      <c r="B47" s="96" t="s">
        <v>80</v>
      </c>
      <c r="C47" s="46" t="s">
        <v>521</v>
      </c>
      <c r="D47" s="24" t="s">
        <v>63</v>
      </c>
      <c r="E47" s="69">
        <v>2</v>
      </c>
      <c r="F47" s="70"/>
      <c r="G47" s="67"/>
      <c r="H47" s="47"/>
      <c r="I47" s="67"/>
      <c r="J47" s="67"/>
      <c r="K47" s="48"/>
      <c r="L47" s="49"/>
      <c r="M47" s="47"/>
      <c r="N47" s="47"/>
      <c r="O47" s="47"/>
      <c r="P47" s="48"/>
    </row>
    <row r="48" spans="1:16" x14ac:dyDescent="0.2">
      <c r="A48" s="37">
        <v>33</v>
      </c>
      <c r="B48" s="96" t="s">
        <v>80</v>
      </c>
      <c r="C48" s="46" t="s">
        <v>522</v>
      </c>
      <c r="D48" s="24" t="s">
        <v>63</v>
      </c>
      <c r="E48" s="69">
        <v>2</v>
      </c>
      <c r="F48" s="70"/>
      <c r="G48" s="67"/>
      <c r="H48" s="47"/>
      <c r="I48" s="67"/>
      <c r="J48" s="67"/>
      <c r="K48" s="48"/>
      <c r="L48" s="49"/>
      <c r="M48" s="47"/>
      <c r="N48" s="47"/>
      <c r="O48" s="47"/>
      <c r="P48" s="48"/>
    </row>
    <row r="49" spans="1:16" x14ac:dyDescent="0.2">
      <c r="A49" s="37">
        <v>34</v>
      </c>
      <c r="B49" s="96" t="s">
        <v>80</v>
      </c>
      <c r="C49" s="46" t="s">
        <v>523</v>
      </c>
      <c r="D49" s="24" t="s">
        <v>63</v>
      </c>
      <c r="E49" s="69">
        <v>2</v>
      </c>
      <c r="F49" s="70"/>
      <c r="G49" s="67"/>
      <c r="H49" s="47"/>
      <c r="I49" s="67"/>
      <c r="J49" s="67"/>
      <c r="K49" s="48"/>
      <c r="L49" s="49"/>
      <c r="M49" s="47"/>
      <c r="N49" s="47"/>
      <c r="O49" s="47"/>
      <c r="P49" s="48"/>
    </row>
    <row r="50" spans="1:16" x14ac:dyDescent="0.2">
      <c r="A50" s="37">
        <v>35</v>
      </c>
      <c r="B50" s="96" t="s">
        <v>80</v>
      </c>
      <c r="C50" s="46" t="s">
        <v>524</v>
      </c>
      <c r="D50" s="24" t="s">
        <v>63</v>
      </c>
      <c r="E50" s="69">
        <v>6</v>
      </c>
      <c r="F50" s="70"/>
      <c r="G50" s="67"/>
      <c r="H50" s="47"/>
      <c r="I50" s="67"/>
      <c r="J50" s="67"/>
      <c r="K50" s="48"/>
      <c r="L50" s="49"/>
      <c r="M50" s="47"/>
      <c r="N50" s="47"/>
      <c r="O50" s="47"/>
      <c r="P50" s="48"/>
    </row>
    <row r="51" spans="1:16" x14ac:dyDescent="0.2">
      <c r="A51" s="37">
        <v>36</v>
      </c>
      <c r="B51" s="96" t="s">
        <v>80</v>
      </c>
      <c r="C51" s="46" t="s">
        <v>525</v>
      </c>
      <c r="D51" s="24" t="s">
        <v>63</v>
      </c>
      <c r="E51" s="69">
        <v>2</v>
      </c>
      <c r="F51" s="70"/>
      <c r="G51" s="67"/>
      <c r="H51" s="47"/>
      <c r="I51" s="67"/>
      <c r="J51" s="67"/>
      <c r="K51" s="48"/>
      <c r="L51" s="49"/>
      <c r="M51" s="47"/>
      <c r="N51" s="47"/>
      <c r="O51" s="47"/>
      <c r="P51" s="48"/>
    </row>
    <row r="52" spans="1:16" x14ac:dyDescent="0.2">
      <c r="A52" s="37">
        <v>37</v>
      </c>
      <c r="B52" s="96" t="s">
        <v>80</v>
      </c>
      <c r="C52" s="46" t="s">
        <v>526</v>
      </c>
      <c r="D52" s="24" t="s">
        <v>63</v>
      </c>
      <c r="E52" s="69">
        <v>28</v>
      </c>
      <c r="F52" s="70"/>
      <c r="G52" s="67"/>
      <c r="H52" s="47"/>
      <c r="I52" s="67"/>
      <c r="J52" s="67"/>
      <c r="K52" s="48"/>
      <c r="L52" s="49"/>
      <c r="M52" s="47"/>
      <c r="N52" s="47"/>
      <c r="O52" s="47"/>
      <c r="P52" s="48"/>
    </row>
    <row r="53" spans="1:16" x14ac:dyDescent="0.2">
      <c r="A53" s="37">
        <v>38</v>
      </c>
      <c r="B53" s="96" t="s">
        <v>80</v>
      </c>
      <c r="C53" s="46" t="s">
        <v>527</v>
      </c>
      <c r="D53" s="24" t="s">
        <v>63</v>
      </c>
      <c r="E53" s="69">
        <v>20</v>
      </c>
      <c r="F53" s="70"/>
      <c r="G53" s="67"/>
      <c r="H53" s="47"/>
      <c r="I53" s="67"/>
      <c r="J53" s="67"/>
      <c r="K53" s="48"/>
      <c r="L53" s="49"/>
      <c r="M53" s="47"/>
      <c r="N53" s="47"/>
      <c r="O53" s="47"/>
      <c r="P53" s="48"/>
    </row>
    <row r="54" spans="1:16" x14ac:dyDescent="0.2">
      <c r="A54" s="37">
        <v>39</v>
      </c>
      <c r="B54" s="96" t="s">
        <v>80</v>
      </c>
      <c r="C54" s="46" t="s">
        <v>528</v>
      </c>
      <c r="D54" s="24" t="s">
        <v>63</v>
      </c>
      <c r="E54" s="69">
        <v>4</v>
      </c>
      <c r="F54" s="70"/>
      <c r="G54" s="67"/>
      <c r="H54" s="47"/>
      <c r="I54" s="67"/>
      <c r="J54" s="67"/>
      <c r="K54" s="48"/>
      <c r="L54" s="49"/>
      <c r="M54" s="47"/>
      <c r="N54" s="47"/>
      <c r="O54" s="47"/>
      <c r="P54" s="48"/>
    </row>
    <row r="55" spans="1:16" x14ac:dyDescent="0.2">
      <c r="A55" s="37">
        <v>40</v>
      </c>
      <c r="B55" s="96" t="s">
        <v>80</v>
      </c>
      <c r="C55" s="46" t="s">
        <v>529</v>
      </c>
      <c r="D55" s="24" t="s">
        <v>63</v>
      </c>
      <c r="E55" s="69">
        <v>2</v>
      </c>
      <c r="F55" s="70"/>
      <c r="G55" s="67"/>
      <c r="H55" s="47"/>
      <c r="I55" s="67"/>
      <c r="J55" s="67"/>
      <c r="K55" s="48"/>
      <c r="L55" s="49"/>
      <c r="M55" s="47"/>
      <c r="N55" s="47"/>
      <c r="O55" s="47"/>
      <c r="P55" s="48"/>
    </row>
    <row r="56" spans="1:16" x14ac:dyDescent="0.2">
      <c r="A56" s="37">
        <v>41</v>
      </c>
      <c r="B56" s="96" t="s">
        <v>80</v>
      </c>
      <c r="C56" s="366" t="s">
        <v>530</v>
      </c>
      <c r="D56" s="24" t="s">
        <v>65</v>
      </c>
      <c r="E56" s="69">
        <v>126</v>
      </c>
      <c r="F56" s="70"/>
      <c r="G56" s="67"/>
      <c r="H56" s="47"/>
      <c r="I56" s="67"/>
      <c r="J56" s="67"/>
      <c r="K56" s="48"/>
      <c r="L56" s="49"/>
      <c r="M56" s="47"/>
      <c r="N56" s="47"/>
      <c r="O56" s="47"/>
      <c r="P56" s="48"/>
    </row>
    <row r="57" spans="1:16" x14ac:dyDescent="0.2">
      <c r="A57" s="37">
        <v>42</v>
      </c>
      <c r="B57" s="96" t="s">
        <v>80</v>
      </c>
      <c r="C57" s="46" t="s">
        <v>531</v>
      </c>
      <c r="D57" s="24" t="s">
        <v>65</v>
      </c>
      <c r="E57" s="69">
        <v>1</v>
      </c>
      <c r="F57" s="70"/>
      <c r="G57" s="67"/>
      <c r="H57" s="47"/>
      <c r="I57" s="67"/>
      <c r="J57" s="67"/>
      <c r="K57" s="48"/>
      <c r="L57" s="49"/>
      <c r="M57" s="47"/>
      <c r="N57" s="47"/>
      <c r="O57" s="47"/>
      <c r="P57" s="48"/>
    </row>
    <row r="58" spans="1:16" x14ac:dyDescent="0.2">
      <c r="A58" s="37">
        <v>43</v>
      </c>
      <c r="B58" s="96" t="s">
        <v>80</v>
      </c>
      <c r="C58" s="46" t="s">
        <v>481</v>
      </c>
      <c r="D58" s="24" t="s">
        <v>65</v>
      </c>
      <c r="E58" s="69">
        <v>220</v>
      </c>
      <c r="F58" s="70"/>
      <c r="G58" s="67"/>
      <c r="H58" s="47"/>
      <c r="I58" s="67"/>
      <c r="J58" s="67"/>
      <c r="K58" s="48"/>
      <c r="L58" s="49"/>
      <c r="M58" s="47"/>
      <c r="N58" s="47"/>
      <c r="O58" s="47"/>
      <c r="P58" s="48"/>
    </row>
    <row r="59" spans="1:16" ht="22.5" x14ac:dyDescent="0.2">
      <c r="A59" s="37">
        <v>44</v>
      </c>
      <c r="B59" s="96" t="s">
        <v>80</v>
      </c>
      <c r="C59" s="46" t="s">
        <v>532</v>
      </c>
      <c r="D59" s="24" t="s">
        <v>181</v>
      </c>
      <c r="E59" s="69">
        <v>200</v>
      </c>
      <c r="F59" s="70"/>
      <c r="G59" s="67"/>
      <c r="H59" s="47"/>
      <c r="I59" s="67"/>
      <c r="J59" s="67"/>
      <c r="K59" s="48"/>
      <c r="L59" s="49"/>
      <c r="M59" s="47"/>
      <c r="N59" s="47"/>
      <c r="O59" s="47"/>
      <c r="P59" s="48"/>
    </row>
    <row r="60" spans="1:16" x14ac:dyDescent="0.2">
      <c r="A60" s="37">
        <v>45</v>
      </c>
      <c r="B60" s="96" t="s">
        <v>80</v>
      </c>
      <c r="C60" s="46" t="s">
        <v>533</v>
      </c>
      <c r="D60" s="24" t="s">
        <v>181</v>
      </c>
      <c r="E60" s="69">
        <v>2</v>
      </c>
      <c r="F60" s="70"/>
      <c r="G60" s="67"/>
      <c r="H60" s="47"/>
      <c r="I60" s="67"/>
      <c r="J60" s="67"/>
      <c r="K60" s="48"/>
      <c r="L60" s="49"/>
      <c r="M60" s="47"/>
      <c r="N60" s="47"/>
      <c r="O60" s="47"/>
      <c r="P60" s="48"/>
    </row>
    <row r="61" spans="1:16" ht="22.5" x14ac:dyDescent="0.2">
      <c r="A61" s="37">
        <v>46</v>
      </c>
      <c r="B61" s="96" t="s">
        <v>80</v>
      </c>
      <c r="C61" s="46" t="s">
        <v>534</v>
      </c>
      <c r="D61" s="24" t="s">
        <v>65</v>
      </c>
      <c r="E61" s="69">
        <v>1</v>
      </c>
      <c r="F61" s="70"/>
      <c r="G61" s="67"/>
      <c r="H61" s="47"/>
      <c r="I61" s="67"/>
      <c r="J61" s="67"/>
      <c r="K61" s="48"/>
      <c r="L61" s="49"/>
      <c r="M61" s="47"/>
      <c r="N61" s="47"/>
      <c r="O61" s="47"/>
      <c r="P61" s="48"/>
    </row>
    <row r="62" spans="1:16" x14ac:dyDescent="0.2">
      <c r="A62" s="37">
        <v>47</v>
      </c>
      <c r="B62" s="96" t="s">
        <v>80</v>
      </c>
      <c r="C62" s="46" t="s">
        <v>485</v>
      </c>
      <c r="D62" s="24" t="s">
        <v>91</v>
      </c>
      <c r="E62" s="69">
        <v>900</v>
      </c>
      <c r="F62" s="70"/>
      <c r="G62" s="67"/>
      <c r="H62" s="47"/>
      <c r="I62" s="67"/>
      <c r="J62" s="67"/>
      <c r="K62" s="48"/>
      <c r="L62" s="49"/>
      <c r="M62" s="47"/>
      <c r="N62" s="47"/>
      <c r="O62" s="47"/>
      <c r="P62" s="48"/>
    </row>
    <row r="63" spans="1:16" ht="22.5" x14ac:dyDescent="0.2">
      <c r="A63" s="37">
        <v>48</v>
      </c>
      <c r="B63" s="96" t="s">
        <v>80</v>
      </c>
      <c r="C63" s="46" t="s">
        <v>535</v>
      </c>
      <c r="D63" s="24" t="s">
        <v>65</v>
      </c>
      <c r="E63" s="69">
        <v>1</v>
      </c>
      <c r="F63" s="70"/>
      <c r="G63" s="67"/>
      <c r="H63" s="47"/>
      <c r="I63" s="67"/>
      <c r="J63" s="67"/>
      <c r="K63" s="48"/>
      <c r="L63" s="49"/>
      <c r="M63" s="47"/>
      <c r="N63" s="47"/>
      <c r="O63" s="47"/>
      <c r="P63" s="48"/>
    </row>
    <row r="64" spans="1:16" x14ac:dyDescent="0.2">
      <c r="A64" s="37">
        <v>49</v>
      </c>
      <c r="B64" s="96" t="s">
        <v>80</v>
      </c>
      <c r="C64" s="46" t="s">
        <v>487</v>
      </c>
      <c r="D64" s="24" t="s">
        <v>65</v>
      </c>
      <c r="E64" s="69">
        <v>1</v>
      </c>
      <c r="F64" s="70"/>
      <c r="G64" s="67"/>
      <c r="H64" s="47"/>
      <c r="I64" s="67"/>
      <c r="J64" s="67"/>
      <c r="K64" s="48"/>
      <c r="L64" s="49"/>
      <c r="M64" s="47"/>
      <c r="N64" s="47"/>
      <c r="O64" s="47"/>
      <c r="P64" s="48"/>
    </row>
    <row r="65" spans="1:16" x14ac:dyDescent="0.2">
      <c r="A65" s="37"/>
      <c r="B65" s="96"/>
      <c r="C65" s="112" t="s">
        <v>536</v>
      </c>
      <c r="D65" s="24"/>
      <c r="E65" s="69"/>
      <c r="F65" s="70"/>
      <c r="G65" s="67"/>
      <c r="H65" s="47"/>
      <c r="I65" s="67"/>
      <c r="J65" s="67"/>
      <c r="K65" s="48"/>
      <c r="L65" s="49"/>
      <c r="M65" s="47"/>
      <c r="N65" s="47"/>
      <c r="O65" s="47"/>
      <c r="P65" s="48"/>
    </row>
    <row r="66" spans="1:16" ht="22.5" x14ac:dyDescent="0.2">
      <c r="A66" s="37">
        <v>50</v>
      </c>
      <c r="B66" s="96" t="s">
        <v>80</v>
      </c>
      <c r="C66" s="46" t="s">
        <v>537</v>
      </c>
      <c r="D66" s="24" t="s">
        <v>65</v>
      </c>
      <c r="E66" s="69">
        <v>1</v>
      </c>
      <c r="F66" s="70"/>
      <c r="G66" s="67"/>
      <c r="H66" s="47"/>
      <c r="I66" s="67"/>
      <c r="J66" s="67"/>
      <c r="K66" s="48"/>
      <c r="L66" s="49"/>
      <c r="M66" s="47"/>
      <c r="N66" s="47"/>
      <c r="O66" s="47"/>
      <c r="P66" s="48"/>
    </row>
    <row r="67" spans="1:16" ht="22.5" x14ac:dyDescent="0.2">
      <c r="A67" s="37">
        <v>51</v>
      </c>
      <c r="B67" s="96" t="s">
        <v>80</v>
      </c>
      <c r="C67" s="46" t="s">
        <v>538</v>
      </c>
      <c r="D67" s="24" t="s">
        <v>65</v>
      </c>
      <c r="E67" s="69">
        <v>1</v>
      </c>
      <c r="F67" s="70"/>
      <c r="G67" s="67"/>
      <c r="H67" s="47"/>
      <c r="I67" s="67"/>
      <c r="J67" s="67"/>
      <c r="K67" s="48"/>
      <c r="L67" s="49"/>
      <c r="M67" s="47"/>
      <c r="N67" s="47"/>
      <c r="O67" s="47"/>
      <c r="P67" s="48"/>
    </row>
    <row r="68" spans="1:16" ht="22.5" x14ac:dyDescent="0.2">
      <c r="A68" s="37">
        <v>52</v>
      </c>
      <c r="B68" s="96" t="s">
        <v>80</v>
      </c>
      <c r="C68" s="46" t="s">
        <v>539</v>
      </c>
      <c r="D68" s="24" t="s">
        <v>65</v>
      </c>
      <c r="E68" s="69">
        <v>1</v>
      </c>
      <c r="F68" s="70"/>
      <c r="G68" s="67"/>
      <c r="H68" s="47"/>
      <c r="I68" s="67"/>
      <c r="J68" s="67"/>
      <c r="K68" s="48"/>
      <c r="L68" s="49"/>
      <c r="M68" s="47"/>
      <c r="N68" s="47"/>
      <c r="O68" s="47"/>
      <c r="P68" s="48"/>
    </row>
    <row r="69" spans="1:16" x14ac:dyDescent="0.2">
      <c r="A69" s="37">
        <v>53</v>
      </c>
      <c r="B69" s="96" t="s">
        <v>80</v>
      </c>
      <c r="C69" s="46" t="s">
        <v>487</v>
      </c>
      <c r="D69" s="24" t="s">
        <v>65</v>
      </c>
      <c r="E69" s="69">
        <v>1</v>
      </c>
      <c r="F69" s="70"/>
      <c r="G69" s="67"/>
      <c r="H69" s="47"/>
      <c r="I69" s="67"/>
      <c r="J69" s="67"/>
      <c r="K69" s="48"/>
      <c r="L69" s="49"/>
      <c r="M69" s="47"/>
      <c r="N69" s="47"/>
      <c r="O69" s="47"/>
      <c r="P69" s="48"/>
    </row>
    <row r="70" spans="1:16" x14ac:dyDescent="0.2">
      <c r="A70" s="37"/>
      <c r="B70" s="96"/>
      <c r="C70" s="112" t="s">
        <v>540</v>
      </c>
      <c r="D70" s="24"/>
      <c r="E70" s="69"/>
      <c r="F70" s="70"/>
      <c r="G70" s="67"/>
      <c r="H70" s="47"/>
      <c r="I70" s="67"/>
      <c r="J70" s="67"/>
      <c r="K70" s="48"/>
      <c r="L70" s="49"/>
      <c r="M70" s="47"/>
      <c r="N70" s="47"/>
      <c r="O70" s="47"/>
      <c r="P70" s="48"/>
    </row>
    <row r="71" spans="1:16" x14ac:dyDescent="0.2">
      <c r="A71" s="37"/>
      <c r="B71" s="96"/>
      <c r="C71" s="112" t="s">
        <v>488</v>
      </c>
      <c r="D71" s="24"/>
      <c r="E71" s="69"/>
      <c r="F71" s="70"/>
      <c r="G71" s="67"/>
      <c r="H71" s="47"/>
      <c r="I71" s="67"/>
      <c r="J71" s="67"/>
      <c r="K71" s="48"/>
      <c r="L71" s="49"/>
      <c r="M71" s="47"/>
      <c r="N71" s="47"/>
      <c r="O71" s="47"/>
      <c r="P71" s="48"/>
    </row>
    <row r="72" spans="1:16" x14ac:dyDescent="0.2">
      <c r="A72" s="37">
        <v>54</v>
      </c>
      <c r="B72" s="96" t="s">
        <v>80</v>
      </c>
      <c r="C72" s="46" t="s">
        <v>489</v>
      </c>
      <c r="D72" s="24" t="s">
        <v>63</v>
      </c>
      <c r="E72" s="69">
        <v>35</v>
      </c>
      <c r="F72" s="70"/>
      <c r="G72" s="67"/>
      <c r="H72" s="47"/>
      <c r="I72" s="67"/>
      <c r="J72" s="67"/>
      <c r="K72" s="48"/>
      <c r="L72" s="49"/>
      <c r="M72" s="47"/>
      <c r="N72" s="47"/>
      <c r="O72" s="47"/>
      <c r="P72" s="48"/>
    </row>
    <row r="73" spans="1:16" x14ac:dyDescent="0.2">
      <c r="A73" s="37">
        <v>55</v>
      </c>
      <c r="B73" s="96" t="s">
        <v>80</v>
      </c>
      <c r="C73" s="46" t="s">
        <v>490</v>
      </c>
      <c r="D73" s="24" t="s">
        <v>63</v>
      </c>
      <c r="E73" s="69">
        <v>15</v>
      </c>
      <c r="F73" s="70"/>
      <c r="G73" s="67"/>
      <c r="H73" s="47"/>
      <c r="I73" s="67"/>
      <c r="J73" s="67"/>
      <c r="K73" s="48"/>
      <c r="L73" s="49"/>
      <c r="M73" s="47"/>
      <c r="N73" s="47"/>
      <c r="O73" s="47"/>
      <c r="P73" s="48"/>
    </row>
    <row r="74" spans="1:16" x14ac:dyDescent="0.2">
      <c r="A74" s="37">
        <v>56</v>
      </c>
      <c r="B74" s="96" t="s">
        <v>80</v>
      </c>
      <c r="C74" s="46" t="s">
        <v>491</v>
      </c>
      <c r="D74" s="24" t="s">
        <v>63</v>
      </c>
      <c r="E74" s="69">
        <v>2</v>
      </c>
      <c r="F74" s="70"/>
      <c r="G74" s="67"/>
      <c r="H74" s="47"/>
      <c r="I74" s="67"/>
      <c r="J74" s="67"/>
      <c r="K74" s="48"/>
      <c r="L74" s="49"/>
      <c r="M74" s="47"/>
      <c r="N74" s="47"/>
      <c r="O74" s="47"/>
      <c r="P74" s="48"/>
    </row>
    <row r="75" spans="1:16" x14ac:dyDescent="0.2">
      <c r="A75" s="37">
        <v>57</v>
      </c>
      <c r="B75" s="96" t="s">
        <v>80</v>
      </c>
      <c r="C75" s="46" t="s">
        <v>492</v>
      </c>
      <c r="D75" s="24" t="s">
        <v>63</v>
      </c>
      <c r="E75" s="69">
        <v>2</v>
      </c>
      <c r="F75" s="70"/>
      <c r="G75" s="67"/>
      <c r="H75" s="47"/>
      <c r="I75" s="67"/>
      <c r="J75" s="67"/>
      <c r="K75" s="48"/>
      <c r="L75" s="49"/>
      <c r="M75" s="47"/>
      <c r="N75" s="47"/>
      <c r="O75" s="47"/>
      <c r="P75" s="48"/>
    </row>
    <row r="76" spans="1:16" x14ac:dyDescent="0.2">
      <c r="A76" s="37">
        <v>58</v>
      </c>
      <c r="B76" s="96" t="s">
        <v>80</v>
      </c>
      <c r="C76" s="46" t="s">
        <v>493</v>
      </c>
      <c r="D76" s="24" t="s">
        <v>63</v>
      </c>
      <c r="E76" s="69">
        <v>7</v>
      </c>
      <c r="F76" s="70"/>
      <c r="G76" s="67"/>
      <c r="H76" s="47"/>
      <c r="I76" s="67"/>
      <c r="J76" s="67"/>
      <c r="K76" s="48"/>
      <c r="L76" s="49"/>
      <c r="M76" s="47"/>
      <c r="N76" s="47"/>
      <c r="O76" s="47"/>
      <c r="P76" s="48"/>
    </row>
    <row r="77" spans="1:16" x14ac:dyDescent="0.2">
      <c r="A77" s="37">
        <v>59</v>
      </c>
      <c r="B77" s="96" t="s">
        <v>80</v>
      </c>
      <c r="C77" s="46" t="s">
        <v>494</v>
      </c>
      <c r="D77" s="24" t="s">
        <v>63</v>
      </c>
      <c r="E77" s="69">
        <v>16</v>
      </c>
      <c r="F77" s="70"/>
      <c r="G77" s="67"/>
      <c r="H77" s="47"/>
      <c r="I77" s="67"/>
      <c r="J77" s="67"/>
      <c r="K77" s="48"/>
      <c r="L77" s="49"/>
      <c r="M77" s="47"/>
      <c r="N77" s="47"/>
      <c r="O77" s="47"/>
      <c r="P77" s="48"/>
    </row>
    <row r="78" spans="1:16" x14ac:dyDescent="0.2">
      <c r="A78" s="37">
        <v>60</v>
      </c>
      <c r="B78" s="96" t="s">
        <v>80</v>
      </c>
      <c r="C78" s="46" t="s">
        <v>495</v>
      </c>
      <c r="D78" s="24" t="s">
        <v>63</v>
      </c>
      <c r="E78" s="69">
        <v>18</v>
      </c>
      <c r="F78" s="70"/>
      <c r="G78" s="67"/>
      <c r="H78" s="47"/>
      <c r="I78" s="67"/>
      <c r="J78" s="67"/>
      <c r="K78" s="48"/>
      <c r="L78" s="49"/>
      <c r="M78" s="47"/>
      <c r="N78" s="47"/>
      <c r="O78" s="47"/>
      <c r="P78" s="48"/>
    </row>
    <row r="79" spans="1:16" x14ac:dyDescent="0.2">
      <c r="A79" s="37">
        <v>61</v>
      </c>
      <c r="B79" s="96" t="s">
        <v>80</v>
      </c>
      <c r="C79" s="46" t="s">
        <v>496</v>
      </c>
      <c r="D79" s="24" t="s">
        <v>63</v>
      </c>
      <c r="E79" s="69">
        <v>16</v>
      </c>
      <c r="F79" s="70"/>
      <c r="G79" s="67"/>
      <c r="H79" s="47"/>
      <c r="I79" s="67"/>
      <c r="J79" s="67"/>
      <c r="K79" s="48"/>
      <c r="L79" s="49"/>
      <c r="M79" s="47"/>
      <c r="N79" s="47"/>
      <c r="O79" s="47"/>
      <c r="P79" s="48"/>
    </row>
    <row r="80" spans="1:16" x14ac:dyDescent="0.2">
      <c r="A80" s="37">
        <v>62</v>
      </c>
      <c r="B80" s="96" t="s">
        <v>80</v>
      </c>
      <c r="C80" s="46" t="s">
        <v>497</v>
      </c>
      <c r="D80" s="24" t="s">
        <v>63</v>
      </c>
      <c r="E80" s="69">
        <v>4</v>
      </c>
      <c r="F80" s="70"/>
      <c r="G80" s="67"/>
      <c r="H80" s="47"/>
      <c r="I80" s="67"/>
      <c r="J80" s="67"/>
      <c r="K80" s="48"/>
      <c r="L80" s="49"/>
      <c r="M80" s="47"/>
      <c r="N80" s="47"/>
      <c r="O80" s="47"/>
      <c r="P80" s="48"/>
    </row>
    <row r="81" spans="1:16" x14ac:dyDescent="0.2">
      <c r="A81" s="37">
        <v>63</v>
      </c>
      <c r="B81" s="96" t="s">
        <v>80</v>
      </c>
      <c r="C81" s="46" t="s">
        <v>498</v>
      </c>
      <c r="D81" s="24" t="s">
        <v>63</v>
      </c>
      <c r="E81" s="69">
        <v>9</v>
      </c>
      <c r="F81" s="70"/>
      <c r="G81" s="67"/>
      <c r="H81" s="47"/>
      <c r="I81" s="67"/>
      <c r="J81" s="67"/>
      <c r="K81" s="48"/>
      <c r="L81" s="49"/>
      <c r="M81" s="47"/>
      <c r="N81" s="47"/>
      <c r="O81" s="47"/>
      <c r="P81" s="48"/>
    </row>
    <row r="82" spans="1:16" x14ac:dyDescent="0.2">
      <c r="A82" s="37">
        <v>64</v>
      </c>
      <c r="B82" s="96" t="s">
        <v>80</v>
      </c>
      <c r="C82" s="46" t="s">
        <v>499</v>
      </c>
      <c r="D82" s="24" t="s">
        <v>63</v>
      </c>
      <c r="E82" s="69">
        <v>2</v>
      </c>
      <c r="F82" s="70"/>
      <c r="G82" s="67"/>
      <c r="H82" s="47"/>
      <c r="I82" s="67"/>
      <c r="J82" s="67"/>
      <c r="K82" s="48"/>
      <c r="L82" s="49"/>
      <c r="M82" s="47"/>
      <c r="N82" s="47"/>
      <c r="O82" s="47"/>
      <c r="P82" s="48"/>
    </row>
    <row r="83" spans="1:16" x14ac:dyDescent="0.2">
      <c r="A83" s="37">
        <v>65</v>
      </c>
      <c r="B83" s="96" t="s">
        <v>80</v>
      </c>
      <c r="C83" s="46" t="s">
        <v>501</v>
      </c>
      <c r="D83" s="24" t="s">
        <v>65</v>
      </c>
      <c r="E83" s="69">
        <v>1</v>
      </c>
      <c r="F83" s="70"/>
      <c r="G83" s="67"/>
      <c r="H83" s="47"/>
      <c r="I83" s="67"/>
      <c r="J83" s="67"/>
      <c r="K83" s="48"/>
      <c r="L83" s="49"/>
      <c r="M83" s="47"/>
      <c r="N83" s="47"/>
      <c r="O83" s="47"/>
      <c r="P83" s="48"/>
    </row>
    <row r="84" spans="1:16" x14ac:dyDescent="0.2">
      <c r="A84" s="37">
        <v>66</v>
      </c>
      <c r="B84" s="96" t="s">
        <v>80</v>
      </c>
      <c r="C84" s="46" t="s">
        <v>502</v>
      </c>
      <c r="D84" s="24" t="s">
        <v>65</v>
      </c>
      <c r="E84" s="69">
        <v>126</v>
      </c>
      <c r="F84" s="70"/>
      <c r="G84" s="67"/>
      <c r="H84" s="47"/>
      <c r="I84" s="67"/>
      <c r="J84" s="67"/>
      <c r="K84" s="48"/>
      <c r="L84" s="49"/>
      <c r="M84" s="47"/>
      <c r="N84" s="47"/>
      <c r="O84" s="47"/>
      <c r="P84" s="48"/>
    </row>
    <row r="85" spans="1:16" x14ac:dyDescent="0.2">
      <c r="A85" s="37">
        <v>67</v>
      </c>
      <c r="B85" s="96" t="s">
        <v>80</v>
      </c>
      <c r="C85" s="46" t="s">
        <v>503</v>
      </c>
      <c r="D85" s="24" t="s">
        <v>65</v>
      </c>
      <c r="E85" s="69">
        <v>127</v>
      </c>
      <c r="F85" s="70"/>
      <c r="G85" s="67"/>
      <c r="H85" s="47"/>
      <c r="I85" s="67"/>
      <c r="J85" s="67"/>
      <c r="K85" s="48"/>
      <c r="L85" s="49"/>
      <c r="M85" s="47"/>
      <c r="N85" s="47"/>
      <c r="O85" s="47"/>
      <c r="P85" s="48"/>
    </row>
    <row r="86" spans="1:16" ht="22.5" x14ac:dyDescent="0.2">
      <c r="A86" s="37">
        <v>68</v>
      </c>
      <c r="B86" s="96" t="s">
        <v>80</v>
      </c>
      <c r="C86" s="46" t="s">
        <v>504</v>
      </c>
      <c r="D86" s="24" t="s">
        <v>65</v>
      </c>
      <c r="E86" s="69">
        <v>127</v>
      </c>
      <c r="F86" s="70"/>
      <c r="G86" s="67"/>
      <c r="H86" s="47"/>
      <c r="I86" s="67"/>
      <c r="J86" s="67"/>
      <c r="K86" s="48"/>
      <c r="L86" s="49"/>
      <c r="M86" s="47"/>
      <c r="N86" s="47"/>
      <c r="O86" s="47"/>
      <c r="P86" s="48"/>
    </row>
    <row r="87" spans="1:16" x14ac:dyDescent="0.2">
      <c r="A87" s="37"/>
      <c r="B87" s="96"/>
      <c r="C87" s="112" t="s">
        <v>505</v>
      </c>
      <c r="D87" s="24"/>
      <c r="E87" s="69"/>
      <c r="F87" s="70"/>
      <c r="G87" s="67"/>
      <c r="H87" s="47"/>
      <c r="I87" s="67"/>
      <c r="J87" s="67"/>
      <c r="K87" s="48"/>
      <c r="L87" s="49"/>
      <c r="M87" s="47"/>
      <c r="N87" s="47"/>
      <c r="O87" s="47"/>
      <c r="P87" s="48"/>
    </row>
    <row r="88" spans="1:16" x14ac:dyDescent="0.2">
      <c r="A88" s="37">
        <v>69</v>
      </c>
      <c r="B88" s="96" t="s">
        <v>80</v>
      </c>
      <c r="C88" s="46" t="s">
        <v>506</v>
      </c>
      <c r="D88" s="24" t="s">
        <v>91</v>
      </c>
      <c r="E88" s="69">
        <v>355</v>
      </c>
      <c r="F88" s="70"/>
      <c r="G88" s="67"/>
      <c r="H88" s="47"/>
      <c r="I88" s="67"/>
      <c r="J88" s="67"/>
      <c r="K88" s="48"/>
      <c r="L88" s="49"/>
      <c r="M88" s="47"/>
      <c r="N88" s="47"/>
      <c r="O88" s="47"/>
      <c r="P88" s="48"/>
    </row>
    <row r="89" spans="1:16" x14ac:dyDescent="0.2">
      <c r="A89" s="37">
        <v>70</v>
      </c>
      <c r="B89" s="96" t="s">
        <v>80</v>
      </c>
      <c r="C89" s="46" t="s">
        <v>507</v>
      </c>
      <c r="D89" s="24" t="s">
        <v>91</v>
      </c>
      <c r="E89" s="69">
        <v>196</v>
      </c>
      <c r="F89" s="70"/>
      <c r="G89" s="67"/>
      <c r="H89" s="47"/>
      <c r="I89" s="67"/>
      <c r="J89" s="67"/>
      <c r="K89" s="48"/>
      <c r="L89" s="49"/>
      <c r="M89" s="47"/>
      <c r="N89" s="47"/>
      <c r="O89" s="47"/>
      <c r="P89" s="48"/>
    </row>
    <row r="90" spans="1:16" x14ac:dyDescent="0.2">
      <c r="A90" s="37">
        <v>71</v>
      </c>
      <c r="B90" s="96" t="s">
        <v>80</v>
      </c>
      <c r="C90" s="46" t="s">
        <v>508</v>
      </c>
      <c r="D90" s="24" t="s">
        <v>91</v>
      </c>
      <c r="E90" s="69">
        <v>182</v>
      </c>
      <c r="F90" s="70"/>
      <c r="G90" s="67"/>
      <c r="H90" s="47"/>
      <c r="I90" s="67"/>
      <c r="J90" s="67"/>
      <c r="K90" s="48"/>
      <c r="L90" s="49"/>
      <c r="M90" s="47"/>
      <c r="N90" s="47"/>
      <c r="O90" s="47"/>
      <c r="P90" s="48"/>
    </row>
    <row r="91" spans="1:16" x14ac:dyDescent="0.2">
      <c r="A91" s="37">
        <v>72</v>
      </c>
      <c r="B91" s="96" t="s">
        <v>80</v>
      </c>
      <c r="C91" s="46" t="s">
        <v>509</v>
      </c>
      <c r="D91" s="24" t="s">
        <v>91</v>
      </c>
      <c r="E91" s="69">
        <v>60</v>
      </c>
      <c r="F91" s="70"/>
      <c r="G91" s="67"/>
      <c r="H91" s="47"/>
      <c r="I91" s="67"/>
      <c r="J91" s="67"/>
      <c r="K91" s="48"/>
      <c r="L91" s="49"/>
      <c r="M91" s="47"/>
      <c r="N91" s="47"/>
      <c r="O91" s="47"/>
      <c r="P91" s="48"/>
    </row>
    <row r="92" spans="1:16" x14ac:dyDescent="0.2">
      <c r="A92" s="37">
        <v>73</v>
      </c>
      <c r="B92" s="96" t="s">
        <v>80</v>
      </c>
      <c r="C92" s="46" t="s">
        <v>510</v>
      </c>
      <c r="D92" s="24" t="s">
        <v>91</v>
      </c>
      <c r="E92" s="69">
        <v>37</v>
      </c>
      <c r="F92" s="70"/>
      <c r="G92" s="67"/>
      <c r="H92" s="47"/>
      <c r="I92" s="67"/>
      <c r="J92" s="67"/>
      <c r="K92" s="48"/>
      <c r="L92" s="49"/>
      <c r="M92" s="47"/>
      <c r="N92" s="47"/>
      <c r="O92" s="47"/>
      <c r="P92" s="48"/>
    </row>
    <row r="93" spans="1:16" x14ac:dyDescent="0.2">
      <c r="A93" s="37">
        <v>74</v>
      </c>
      <c r="B93" s="96" t="s">
        <v>80</v>
      </c>
      <c r="C93" s="46" t="s">
        <v>511</v>
      </c>
      <c r="D93" s="24" t="s">
        <v>91</v>
      </c>
      <c r="E93" s="69">
        <v>14</v>
      </c>
      <c r="F93" s="70"/>
      <c r="G93" s="67"/>
      <c r="H93" s="47"/>
      <c r="I93" s="67"/>
      <c r="J93" s="67"/>
      <c r="K93" s="48"/>
      <c r="L93" s="49"/>
      <c r="M93" s="47"/>
      <c r="N93" s="47"/>
      <c r="O93" s="47"/>
      <c r="P93" s="48"/>
    </row>
    <row r="94" spans="1:16" x14ac:dyDescent="0.2">
      <c r="A94" s="37">
        <v>75</v>
      </c>
      <c r="B94" s="96" t="s">
        <v>80</v>
      </c>
      <c r="C94" s="46" t="s">
        <v>512</v>
      </c>
      <c r="D94" s="24" t="s">
        <v>63</v>
      </c>
      <c r="E94" s="69">
        <v>720</v>
      </c>
      <c r="F94" s="70"/>
      <c r="G94" s="67"/>
      <c r="H94" s="47"/>
      <c r="I94" s="67"/>
      <c r="J94" s="67"/>
      <c r="K94" s="48"/>
      <c r="L94" s="49"/>
      <c r="M94" s="47"/>
      <c r="N94" s="47"/>
      <c r="O94" s="47"/>
      <c r="P94" s="48"/>
    </row>
    <row r="95" spans="1:16" x14ac:dyDescent="0.2">
      <c r="A95" s="37">
        <v>76</v>
      </c>
      <c r="B95" s="96" t="s">
        <v>80</v>
      </c>
      <c r="C95" s="46" t="s">
        <v>513</v>
      </c>
      <c r="D95" s="24" t="s">
        <v>91</v>
      </c>
      <c r="E95" s="69">
        <v>15</v>
      </c>
      <c r="F95" s="70"/>
      <c r="G95" s="67"/>
      <c r="H95" s="47"/>
      <c r="I95" s="67"/>
      <c r="J95" s="67"/>
      <c r="K95" s="48"/>
      <c r="L95" s="49"/>
      <c r="M95" s="47"/>
      <c r="N95" s="47"/>
      <c r="O95" s="47"/>
      <c r="P95" s="48"/>
    </row>
    <row r="96" spans="1:16" x14ac:dyDescent="0.2">
      <c r="A96" s="37">
        <v>77</v>
      </c>
      <c r="B96" s="96" t="s">
        <v>80</v>
      </c>
      <c r="C96" s="46" t="s">
        <v>514</v>
      </c>
      <c r="D96" s="24" t="s">
        <v>91</v>
      </c>
      <c r="E96" s="69">
        <v>10</v>
      </c>
      <c r="F96" s="70"/>
      <c r="G96" s="67"/>
      <c r="H96" s="47"/>
      <c r="I96" s="67"/>
      <c r="J96" s="67"/>
      <c r="K96" s="48"/>
      <c r="L96" s="49"/>
      <c r="M96" s="47"/>
      <c r="N96" s="47"/>
      <c r="O96" s="47"/>
      <c r="P96" s="48"/>
    </row>
    <row r="97" spans="1:16" x14ac:dyDescent="0.2">
      <c r="A97" s="37">
        <v>78</v>
      </c>
      <c r="B97" s="96" t="s">
        <v>80</v>
      </c>
      <c r="C97" s="46" t="s">
        <v>515</v>
      </c>
      <c r="D97" s="24" t="s">
        <v>91</v>
      </c>
      <c r="E97" s="69">
        <v>48</v>
      </c>
      <c r="F97" s="70"/>
      <c r="G97" s="67"/>
      <c r="H97" s="47"/>
      <c r="I97" s="67"/>
      <c r="J97" s="67"/>
      <c r="K97" s="48"/>
      <c r="L97" s="49"/>
      <c r="M97" s="47"/>
      <c r="N97" s="47"/>
      <c r="O97" s="47"/>
      <c r="P97" s="48"/>
    </row>
    <row r="98" spans="1:16" x14ac:dyDescent="0.2">
      <c r="A98" s="37">
        <v>79</v>
      </c>
      <c r="B98" s="96" t="s">
        <v>80</v>
      </c>
      <c r="C98" s="46" t="s">
        <v>516</v>
      </c>
      <c r="D98" s="24" t="s">
        <v>91</v>
      </c>
      <c r="E98" s="69">
        <v>54</v>
      </c>
      <c r="F98" s="70"/>
      <c r="G98" s="67"/>
      <c r="H98" s="47"/>
      <c r="I98" s="67"/>
      <c r="J98" s="67"/>
      <c r="K98" s="48"/>
      <c r="L98" s="49"/>
      <c r="M98" s="47"/>
      <c r="N98" s="47"/>
      <c r="O98" s="47"/>
      <c r="P98" s="48"/>
    </row>
    <row r="99" spans="1:16" x14ac:dyDescent="0.2">
      <c r="A99" s="37">
        <v>80</v>
      </c>
      <c r="B99" s="96" t="s">
        <v>80</v>
      </c>
      <c r="C99" s="46" t="s">
        <v>517</v>
      </c>
      <c r="D99" s="24" t="s">
        <v>91</v>
      </c>
      <c r="E99" s="69">
        <v>37</v>
      </c>
      <c r="F99" s="70"/>
      <c r="G99" s="67"/>
      <c r="H99" s="47"/>
      <c r="I99" s="67"/>
      <c r="J99" s="67"/>
      <c r="K99" s="48"/>
      <c r="L99" s="49"/>
      <c r="M99" s="47"/>
      <c r="N99" s="47"/>
      <c r="O99" s="47"/>
      <c r="P99" s="48"/>
    </row>
    <row r="100" spans="1:16" x14ac:dyDescent="0.2">
      <c r="A100" s="37">
        <v>81</v>
      </c>
      <c r="B100" s="96" t="s">
        <v>80</v>
      </c>
      <c r="C100" s="46" t="s">
        <v>518</v>
      </c>
      <c r="D100" s="24" t="s">
        <v>91</v>
      </c>
      <c r="E100" s="69">
        <v>14</v>
      </c>
      <c r="F100" s="70"/>
      <c r="G100" s="67"/>
      <c r="H100" s="47"/>
      <c r="I100" s="67"/>
      <c r="J100" s="67"/>
      <c r="K100" s="48"/>
      <c r="L100" s="49"/>
      <c r="M100" s="47"/>
      <c r="N100" s="47"/>
      <c r="O100" s="47"/>
      <c r="P100" s="48"/>
    </row>
    <row r="101" spans="1:16" x14ac:dyDescent="0.2">
      <c r="A101" s="37">
        <v>82</v>
      </c>
      <c r="B101" s="96" t="s">
        <v>80</v>
      </c>
      <c r="C101" s="46" t="s">
        <v>519</v>
      </c>
      <c r="D101" s="24" t="s">
        <v>65</v>
      </c>
      <c r="E101" s="69">
        <v>1</v>
      </c>
      <c r="F101" s="70"/>
      <c r="G101" s="67"/>
      <c r="H101" s="47"/>
      <c r="I101" s="67"/>
      <c r="J101" s="67"/>
      <c r="K101" s="48"/>
      <c r="L101" s="49"/>
      <c r="M101" s="47"/>
      <c r="N101" s="47"/>
      <c r="O101" s="47"/>
      <c r="P101" s="48"/>
    </row>
    <row r="102" spans="1:16" ht="33.75" x14ac:dyDescent="0.2">
      <c r="A102" s="37">
        <v>83</v>
      </c>
      <c r="B102" s="96" t="s">
        <v>80</v>
      </c>
      <c r="C102" s="46" t="s">
        <v>520</v>
      </c>
      <c r="D102" s="24" t="s">
        <v>102</v>
      </c>
      <c r="E102" s="69">
        <v>60</v>
      </c>
      <c r="F102" s="70"/>
      <c r="G102" s="67"/>
      <c r="H102" s="47"/>
      <c r="I102" s="67"/>
      <c r="J102" s="67"/>
      <c r="K102" s="48"/>
      <c r="L102" s="49"/>
      <c r="M102" s="47"/>
      <c r="N102" s="47"/>
      <c r="O102" s="47"/>
      <c r="P102" s="48"/>
    </row>
    <row r="103" spans="1:16" ht="22.5" x14ac:dyDescent="0.2">
      <c r="A103" s="37">
        <v>84</v>
      </c>
      <c r="B103" s="96" t="s">
        <v>80</v>
      </c>
      <c r="C103" s="46" t="s">
        <v>521</v>
      </c>
      <c r="D103" s="24" t="s">
        <v>63</v>
      </c>
      <c r="E103" s="69">
        <v>2</v>
      </c>
      <c r="F103" s="70"/>
      <c r="G103" s="67"/>
      <c r="H103" s="47"/>
      <c r="I103" s="67"/>
      <c r="J103" s="67"/>
      <c r="K103" s="48"/>
      <c r="L103" s="49"/>
      <c r="M103" s="47"/>
      <c r="N103" s="47"/>
      <c r="O103" s="47"/>
      <c r="P103" s="48"/>
    </row>
    <row r="104" spans="1:16" x14ac:dyDescent="0.2">
      <c r="A104" s="37">
        <v>85</v>
      </c>
      <c r="B104" s="96" t="s">
        <v>80</v>
      </c>
      <c r="C104" s="46" t="s">
        <v>522</v>
      </c>
      <c r="D104" s="24" t="s">
        <v>63</v>
      </c>
      <c r="E104" s="69">
        <v>2</v>
      </c>
      <c r="F104" s="70"/>
      <c r="G104" s="67"/>
      <c r="H104" s="47"/>
      <c r="I104" s="67"/>
      <c r="J104" s="67"/>
      <c r="K104" s="48"/>
      <c r="L104" s="49"/>
      <c r="M104" s="47"/>
      <c r="N104" s="47"/>
      <c r="O104" s="47"/>
      <c r="P104" s="48"/>
    </row>
    <row r="105" spans="1:16" x14ac:dyDescent="0.2">
      <c r="A105" s="37">
        <v>86</v>
      </c>
      <c r="B105" s="96" t="s">
        <v>80</v>
      </c>
      <c r="C105" s="46" t="s">
        <v>523</v>
      </c>
      <c r="D105" s="24" t="s">
        <v>63</v>
      </c>
      <c r="E105" s="69">
        <v>2</v>
      </c>
      <c r="F105" s="70"/>
      <c r="G105" s="67"/>
      <c r="H105" s="47"/>
      <c r="I105" s="67"/>
      <c r="J105" s="67"/>
      <c r="K105" s="48"/>
      <c r="L105" s="49"/>
      <c r="M105" s="47"/>
      <c r="N105" s="47"/>
      <c r="O105" s="47"/>
      <c r="P105" s="48"/>
    </row>
    <row r="106" spans="1:16" x14ac:dyDescent="0.2">
      <c r="A106" s="37">
        <v>87</v>
      </c>
      <c r="B106" s="96" t="s">
        <v>80</v>
      </c>
      <c r="C106" s="46" t="s">
        <v>524</v>
      </c>
      <c r="D106" s="24" t="s">
        <v>63</v>
      </c>
      <c r="E106" s="69">
        <v>6</v>
      </c>
      <c r="F106" s="70"/>
      <c r="G106" s="67"/>
      <c r="H106" s="47"/>
      <c r="I106" s="67"/>
      <c r="J106" s="67"/>
      <c r="K106" s="48"/>
      <c r="L106" s="49"/>
      <c r="M106" s="47"/>
      <c r="N106" s="47"/>
      <c r="O106" s="47"/>
      <c r="P106" s="48"/>
    </row>
    <row r="107" spans="1:16" x14ac:dyDescent="0.2">
      <c r="A107" s="37">
        <v>88</v>
      </c>
      <c r="B107" s="96" t="s">
        <v>80</v>
      </c>
      <c r="C107" s="46" t="s">
        <v>525</v>
      </c>
      <c r="D107" s="24" t="s">
        <v>63</v>
      </c>
      <c r="E107" s="69">
        <v>2</v>
      </c>
      <c r="F107" s="70"/>
      <c r="G107" s="67"/>
      <c r="H107" s="47"/>
      <c r="I107" s="67"/>
      <c r="J107" s="67"/>
      <c r="K107" s="48"/>
      <c r="L107" s="49"/>
      <c r="M107" s="47"/>
      <c r="N107" s="47"/>
      <c r="O107" s="47"/>
      <c r="P107" s="48"/>
    </row>
    <row r="108" spans="1:16" x14ac:dyDescent="0.2">
      <c r="A108" s="37">
        <v>89</v>
      </c>
      <c r="B108" s="96" t="s">
        <v>80</v>
      </c>
      <c r="C108" s="46" t="s">
        <v>526</v>
      </c>
      <c r="D108" s="24" t="s">
        <v>63</v>
      </c>
      <c r="E108" s="69">
        <v>28</v>
      </c>
      <c r="F108" s="70"/>
      <c r="G108" s="67"/>
      <c r="H108" s="47"/>
      <c r="I108" s="67"/>
      <c r="J108" s="67"/>
      <c r="K108" s="48"/>
      <c r="L108" s="49"/>
      <c r="M108" s="47"/>
      <c r="N108" s="47"/>
      <c r="O108" s="47"/>
      <c r="P108" s="48"/>
    </row>
    <row r="109" spans="1:16" x14ac:dyDescent="0.2">
      <c r="A109" s="37">
        <v>90</v>
      </c>
      <c r="B109" s="96" t="s">
        <v>80</v>
      </c>
      <c r="C109" s="46" t="s">
        <v>527</v>
      </c>
      <c r="D109" s="24" t="s">
        <v>63</v>
      </c>
      <c r="E109" s="69">
        <v>20</v>
      </c>
      <c r="F109" s="70"/>
      <c r="G109" s="67"/>
      <c r="H109" s="47"/>
      <c r="I109" s="67"/>
      <c r="J109" s="67"/>
      <c r="K109" s="48"/>
      <c r="L109" s="49"/>
      <c r="M109" s="47"/>
      <c r="N109" s="47"/>
      <c r="O109" s="47"/>
      <c r="P109" s="48"/>
    </row>
    <row r="110" spans="1:16" x14ac:dyDescent="0.2">
      <c r="A110" s="37">
        <v>91</v>
      </c>
      <c r="B110" s="96" t="s">
        <v>80</v>
      </c>
      <c r="C110" s="46" t="s">
        <v>528</v>
      </c>
      <c r="D110" s="24" t="s">
        <v>63</v>
      </c>
      <c r="E110" s="69">
        <v>4</v>
      </c>
      <c r="F110" s="70"/>
      <c r="G110" s="67"/>
      <c r="H110" s="47"/>
      <c r="I110" s="67"/>
      <c r="J110" s="67"/>
      <c r="K110" s="48"/>
      <c r="L110" s="49"/>
      <c r="M110" s="47"/>
      <c r="N110" s="47"/>
      <c r="O110" s="47"/>
      <c r="P110" s="48"/>
    </row>
    <row r="111" spans="1:16" x14ac:dyDescent="0.2">
      <c r="A111" s="37">
        <v>92</v>
      </c>
      <c r="B111" s="96" t="s">
        <v>80</v>
      </c>
      <c r="C111" s="46" t="s">
        <v>529</v>
      </c>
      <c r="D111" s="24" t="s">
        <v>63</v>
      </c>
      <c r="E111" s="69">
        <v>2</v>
      </c>
      <c r="F111" s="70"/>
      <c r="G111" s="67"/>
      <c r="H111" s="47"/>
      <c r="I111" s="67"/>
      <c r="J111" s="67"/>
      <c r="K111" s="48"/>
      <c r="L111" s="49"/>
      <c r="M111" s="47"/>
      <c r="N111" s="47"/>
      <c r="O111" s="47"/>
      <c r="P111" s="48"/>
    </row>
    <row r="112" spans="1:16" x14ac:dyDescent="0.2">
      <c r="A112" s="37">
        <v>93</v>
      </c>
      <c r="B112" s="96" t="s">
        <v>80</v>
      </c>
      <c r="C112" s="366" t="s">
        <v>530</v>
      </c>
      <c r="D112" s="24" t="s">
        <v>65</v>
      </c>
      <c r="E112" s="69">
        <v>126</v>
      </c>
      <c r="F112" s="70"/>
      <c r="G112" s="67"/>
      <c r="H112" s="47"/>
      <c r="I112" s="67"/>
      <c r="J112" s="67"/>
      <c r="K112" s="48"/>
      <c r="L112" s="49"/>
      <c r="M112" s="47"/>
      <c r="N112" s="47"/>
      <c r="O112" s="47"/>
      <c r="P112" s="48"/>
    </row>
    <row r="113" spans="1:16" x14ac:dyDescent="0.2">
      <c r="A113" s="37">
        <v>94</v>
      </c>
      <c r="B113" s="96" t="s">
        <v>80</v>
      </c>
      <c r="C113" s="46" t="s">
        <v>531</v>
      </c>
      <c r="D113" s="24" t="s">
        <v>65</v>
      </c>
      <c r="E113" s="69">
        <v>1</v>
      </c>
      <c r="F113" s="70"/>
      <c r="G113" s="67"/>
      <c r="H113" s="47"/>
      <c r="I113" s="67"/>
      <c r="J113" s="67"/>
      <c r="K113" s="48"/>
      <c r="L113" s="49"/>
      <c r="M113" s="47"/>
      <c r="N113" s="47"/>
      <c r="O113" s="47"/>
      <c r="P113" s="48"/>
    </row>
    <row r="114" spans="1:16" x14ac:dyDescent="0.2">
      <c r="A114" s="37">
        <v>95</v>
      </c>
      <c r="B114" s="96" t="s">
        <v>80</v>
      </c>
      <c r="C114" s="46" t="s">
        <v>481</v>
      </c>
      <c r="D114" s="24" t="s">
        <v>65</v>
      </c>
      <c r="E114" s="69">
        <v>220</v>
      </c>
      <c r="F114" s="70"/>
      <c r="G114" s="67"/>
      <c r="H114" s="47"/>
      <c r="I114" s="67"/>
      <c r="J114" s="67"/>
      <c r="K114" s="48"/>
      <c r="L114" s="49"/>
      <c r="M114" s="47"/>
      <c r="N114" s="47"/>
      <c r="O114" s="47"/>
      <c r="P114" s="48"/>
    </row>
    <row r="115" spans="1:16" ht="22.5" x14ac:dyDescent="0.2">
      <c r="A115" s="37">
        <v>96</v>
      </c>
      <c r="B115" s="96" t="s">
        <v>80</v>
      </c>
      <c r="C115" s="46" t="s">
        <v>532</v>
      </c>
      <c r="D115" s="24" t="s">
        <v>181</v>
      </c>
      <c r="E115" s="69">
        <v>200</v>
      </c>
      <c r="F115" s="70"/>
      <c r="G115" s="67"/>
      <c r="H115" s="47"/>
      <c r="I115" s="67"/>
      <c r="J115" s="67"/>
      <c r="K115" s="48"/>
      <c r="L115" s="49"/>
      <c r="M115" s="47"/>
      <c r="N115" s="47"/>
      <c r="O115" s="47"/>
      <c r="P115" s="48"/>
    </row>
    <row r="116" spans="1:16" x14ac:dyDescent="0.2">
      <c r="A116" s="37">
        <v>97</v>
      </c>
      <c r="B116" s="96" t="s">
        <v>80</v>
      </c>
      <c r="C116" s="46" t="s">
        <v>533</v>
      </c>
      <c r="D116" s="24" t="s">
        <v>181</v>
      </c>
      <c r="E116" s="69">
        <v>2</v>
      </c>
      <c r="F116" s="70"/>
      <c r="G116" s="67"/>
      <c r="H116" s="47"/>
      <c r="I116" s="67"/>
      <c r="J116" s="67"/>
      <c r="K116" s="48"/>
      <c r="L116" s="49"/>
      <c r="M116" s="47"/>
      <c r="N116" s="47"/>
      <c r="O116" s="47"/>
      <c r="P116" s="48"/>
    </row>
    <row r="117" spans="1:16" ht="22.5" x14ac:dyDescent="0.2">
      <c r="A117" s="37">
        <v>98</v>
      </c>
      <c r="B117" s="96" t="s">
        <v>80</v>
      </c>
      <c r="C117" s="46" t="s">
        <v>534</v>
      </c>
      <c r="D117" s="24" t="s">
        <v>65</v>
      </c>
      <c r="E117" s="69">
        <v>1</v>
      </c>
      <c r="F117" s="70"/>
      <c r="G117" s="67"/>
      <c r="H117" s="47"/>
      <c r="I117" s="67"/>
      <c r="J117" s="67"/>
      <c r="K117" s="48"/>
      <c r="L117" s="49"/>
      <c r="M117" s="47"/>
      <c r="N117" s="47"/>
      <c r="O117" s="47"/>
      <c r="P117" s="48"/>
    </row>
    <row r="118" spans="1:16" x14ac:dyDescent="0.2">
      <c r="A118" s="37">
        <v>99</v>
      </c>
      <c r="B118" s="96" t="s">
        <v>80</v>
      </c>
      <c r="C118" s="46" t="s">
        <v>485</v>
      </c>
      <c r="D118" s="24" t="s">
        <v>91</v>
      </c>
      <c r="E118" s="69">
        <v>900</v>
      </c>
      <c r="F118" s="70"/>
      <c r="G118" s="67"/>
      <c r="H118" s="47"/>
      <c r="I118" s="67"/>
      <c r="J118" s="67"/>
      <c r="K118" s="48"/>
      <c r="L118" s="49"/>
      <c r="M118" s="47"/>
      <c r="N118" s="47"/>
      <c r="O118" s="47"/>
      <c r="P118" s="48"/>
    </row>
    <row r="119" spans="1:16" ht="22.5" x14ac:dyDescent="0.2">
      <c r="A119" s="37">
        <v>100</v>
      </c>
      <c r="B119" s="96" t="s">
        <v>80</v>
      </c>
      <c r="C119" s="46" t="s">
        <v>535</v>
      </c>
      <c r="D119" s="24" t="s">
        <v>65</v>
      </c>
      <c r="E119" s="69">
        <v>1</v>
      </c>
      <c r="F119" s="70"/>
      <c r="G119" s="67"/>
      <c r="H119" s="47"/>
      <c r="I119" s="67"/>
      <c r="J119" s="67"/>
      <c r="K119" s="48"/>
      <c r="L119" s="49"/>
      <c r="M119" s="47"/>
      <c r="N119" s="47"/>
      <c r="O119" s="47"/>
      <c r="P119" s="48"/>
    </row>
    <row r="120" spans="1:16" x14ac:dyDescent="0.2">
      <c r="A120" s="37">
        <v>101</v>
      </c>
      <c r="B120" s="96" t="s">
        <v>80</v>
      </c>
      <c r="C120" s="46" t="s">
        <v>487</v>
      </c>
      <c r="D120" s="24" t="s">
        <v>65</v>
      </c>
      <c r="E120" s="69">
        <v>1</v>
      </c>
      <c r="F120" s="70"/>
      <c r="G120" s="67"/>
      <c r="H120" s="47"/>
      <c r="I120" s="67"/>
      <c r="J120" s="67"/>
      <c r="K120" s="48"/>
      <c r="L120" s="49"/>
      <c r="M120" s="47"/>
      <c r="N120" s="47"/>
      <c r="O120" s="47"/>
      <c r="P120" s="48"/>
    </row>
    <row r="121" spans="1:16" x14ac:dyDescent="0.2">
      <c r="A121" s="37"/>
      <c r="B121" s="96"/>
      <c r="C121" s="112" t="s">
        <v>536</v>
      </c>
      <c r="D121" s="24"/>
      <c r="E121" s="69"/>
      <c r="F121" s="70"/>
      <c r="G121" s="67"/>
      <c r="H121" s="47"/>
      <c r="I121" s="67"/>
      <c r="J121" s="67"/>
      <c r="K121" s="48"/>
      <c r="L121" s="49"/>
      <c r="M121" s="47"/>
      <c r="N121" s="47"/>
      <c r="O121" s="47"/>
      <c r="P121" s="48"/>
    </row>
    <row r="122" spans="1:16" ht="22.5" x14ac:dyDescent="0.2">
      <c r="A122" s="37">
        <v>102</v>
      </c>
      <c r="B122" s="96" t="s">
        <v>80</v>
      </c>
      <c r="C122" s="46" t="s">
        <v>537</v>
      </c>
      <c r="D122" s="24" t="s">
        <v>65</v>
      </c>
      <c r="E122" s="69">
        <v>1</v>
      </c>
      <c r="F122" s="70"/>
      <c r="G122" s="67"/>
      <c r="H122" s="47"/>
      <c r="I122" s="67"/>
      <c r="J122" s="67"/>
      <c r="K122" s="48"/>
      <c r="L122" s="49"/>
      <c r="M122" s="47"/>
      <c r="N122" s="47"/>
      <c r="O122" s="47"/>
      <c r="P122" s="48"/>
    </row>
    <row r="123" spans="1:16" ht="22.5" x14ac:dyDescent="0.2">
      <c r="A123" s="37">
        <v>103</v>
      </c>
      <c r="B123" s="96" t="s">
        <v>80</v>
      </c>
      <c r="C123" s="46" t="s">
        <v>538</v>
      </c>
      <c r="D123" s="24" t="s">
        <v>65</v>
      </c>
      <c r="E123" s="69">
        <v>1</v>
      </c>
      <c r="F123" s="70"/>
      <c r="G123" s="67"/>
      <c r="H123" s="47"/>
      <c r="I123" s="67"/>
      <c r="J123" s="67"/>
      <c r="K123" s="48"/>
      <c r="L123" s="49"/>
      <c r="M123" s="47"/>
      <c r="N123" s="47"/>
      <c r="O123" s="47"/>
      <c r="P123" s="48"/>
    </row>
    <row r="124" spans="1:16" ht="22.5" x14ac:dyDescent="0.2">
      <c r="A124" s="37">
        <v>104</v>
      </c>
      <c r="B124" s="96" t="s">
        <v>80</v>
      </c>
      <c r="C124" s="46" t="s">
        <v>539</v>
      </c>
      <c r="D124" s="24" t="s">
        <v>65</v>
      </c>
      <c r="E124" s="69">
        <v>1</v>
      </c>
      <c r="F124" s="70"/>
      <c r="G124" s="67"/>
      <c r="H124" s="47"/>
      <c r="I124" s="67"/>
      <c r="J124" s="67"/>
      <c r="K124" s="48"/>
      <c r="L124" s="49"/>
      <c r="M124" s="47"/>
      <c r="N124" s="47"/>
      <c r="O124" s="47"/>
      <c r="P124" s="48"/>
    </row>
    <row r="125" spans="1:16" ht="12" thickBot="1" x14ac:dyDescent="0.25">
      <c r="A125" s="37">
        <v>105</v>
      </c>
      <c r="B125" s="96" t="s">
        <v>80</v>
      </c>
      <c r="C125" s="46" t="s">
        <v>487</v>
      </c>
      <c r="D125" s="24" t="s">
        <v>65</v>
      </c>
      <c r="E125" s="69">
        <v>1</v>
      </c>
      <c r="F125" s="70"/>
      <c r="G125" s="67"/>
      <c r="H125" s="47"/>
      <c r="I125" s="67"/>
      <c r="J125" s="67"/>
      <c r="K125" s="48"/>
      <c r="L125" s="49"/>
      <c r="M125" s="47"/>
      <c r="N125" s="47"/>
      <c r="O125" s="47"/>
      <c r="P125" s="48"/>
    </row>
    <row r="126" spans="1:16" ht="12" thickBot="1" x14ac:dyDescent="0.25">
      <c r="A126" s="416" t="str">
        <f>'1a'!A31:K31</f>
        <v xml:space="preserve">Tiešās izmaksas kopā, t. sk. darba devēja sociālais nodoklis 23.59% </v>
      </c>
      <c r="B126" s="417"/>
      <c r="C126" s="417"/>
      <c r="D126" s="417"/>
      <c r="E126" s="417"/>
      <c r="F126" s="417"/>
      <c r="G126" s="417"/>
      <c r="H126" s="417"/>
      <c r="I126" s="417"/>
      <c r="J126" s="417"/>
      <c r="K126" s="418"/>
      <c r="L126" s="71">
        <f>SUM(L14:L125)</f>
        <v>0</v>
      </c>
      <c r="M126" s="72">
        <f>SUM(M14:M125)</f>
        <v>0</v>
      </c>
      <c r="N126" s="72">
        <f>SUM(N14:N125)</f>
        <v>0</v>
      </c>
      <c r="O126" s="72">
        <f>SUM(O14:O125)</f>
        <v>0</v>
      </c>
      <c r="P126" s="73">
        <f>SUM(P14:P125)</f>
        <v>0</v>
      </c>
    </row>
    <row r="127" spans="1:16" x14ac:dyDescent="0.2">
      <c r="A127" s="16"/>
      <c r="B127" s="94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x14ac:dyDescent="0.2">
      <c r="A128" s="16"/>
      <c r="B128" s="94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x14ac:dyDescent="0.2">
      <c r="A129" s="1" t="s">
        <v>14</v>
      </c>
      <c r="B129" s="94"/>
      <c r="C129" s="415">
        <f>'Kops a'!C38:H38</f>
        <v>0</v>
      </c>
      <c r="D129" s="415"/>
      <c r="E129" s="415"/>
      <c r="F129" s="415"/>
      <c r="G129" s="415"/>
      <c r="H129" s="415"/>
      <c r="I129" s="16"/>
      <c r="J129" s="16"/>
      <c r="K129" s="16"/>
      <c r="L129" s="16"/>
      <c r="M129" s="16"/>
      <c r="N129" s="16"/>
      <c r="O129" s="16"/>
      <c r="P129" s="16"/>
    </row>
    <row r="130" spans="1:16" x14ac:dyDescent="0.2">
      <c r="A130" s="16"/>
      <c r="B130" s="94"/>
      <c r="C130" s="367" t="s">
        <v>15</v>
      </c>
      <c r="D130" s="367"/>
      <c r="E130" s="367"/>
      <c r="F130" s="367"/>
      <c r="G130" s="367"/>
      <c r="H130" s="367"/>
      <c r="I130" s="16"/>
      <c r="J130" s="16"/>
      <c r="K130" s="16"/>
      <c r="L130" s="16"/>
      <c r="M130" s="16"/>
      <c r="N130" s="16"/>
      <c r="O130" s="16"/>
      <c r="P130" s="16"/>
    </row>
    <row r="131" spans="1:16" x14ac:dyDescent="0.2">
      <c r="A131" s="16"/>
      <c r="B131" s="94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1:16" x14ac:dyDescent="0.2">
      <c r="A132" s="87" t="str">
        <f>'Kops a'!A41</f>
        <v xml:space="preserve">Tāme sastādīta </v>
      </c>
      <c r="B132" s="166"/>
      <c r="C132" s="88"/>
      <c r="D132" s="88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x14ac:dyDescent="0.2">
      <c r="A133" s="16"/>
      <c r="B133" s="94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x14ac:dyDescent="0.2">
      <c r="A134" s="1" t="s">
        <v>37</v>
      </c>
      <c r="B134" s="94"/>
      <c r="C134" s="415">
        <f>'Kops a'!C43:H43</f>
        <v>0</v>
      </c>
      <c r="D134" s="415"/>
      <c r="E134" s="415"/>
      <c r="F134" s="415"/>
      <c r="G134" s="415"/>
      <c r="H134" s="415"/>
      <c r="I134" s="16"/>
      <c r="J134" s="16"/>
      <c r="K134" s="16"/>
      <c r="L134" s="16"/>
      <c r="M134" s="16"/>
      <c r="N134" s="16"/>
      <c r="O134" s="16"/>
      <c r="P134" s="16"/>
    </row>
    <row r="135" spans="1:16" x14ac:dyDescent="0.2">
      <c r="A135" s="16"/>
      <c r="B135" s="94"/>
      <c r="C135" s="367" t="s">
        <v>15</v>
      </c>
      <c r="D135" s="367"/>
      <c r="E135" s="367"/>
      <c r="F135" s="367"/>
      <c r="G135" s="367"/>
      <c r="H135" s="367"/>
      <c r="I135" s="16"/>
      <c r="J135" s="16"/>
      <c r="K135" s="16"/>
      <c r="L135" s="16"/>
      <c r="M135" s="16"/>
      <c r="N135" s="16"/>
      <c r="O135" s="16"/>
      <c r="P135" s="16"/>
    </row>
    <row r="136" spans="1:16" x14ac:dyDescent="0.2">
      <c r="A136" s="16"/>
      <c r="B136" s="94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x14ac:dyDescent="0.2">
      <c r="A137" s="87" t="s">
        <v>54</v>
      </c>
      <c r="B137" s="166"/>
      <c r="C137" s="92">
        <f>'Kops a'!C46</f>
        <v>0</v>
      </c>
      <c r="D137" s="50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x14ac:dyDescent="0.2">
      <c r="A138" s="16"/>
      <c r="B138" s="94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135:H135"/>
    <mergeCell ref="C4:I4"/>
    <mergeCell ref="F12:K12"/>
    <mergeCell ref="A9:F9"/>
    <mergeCell ref="J9:M9"/>
    <mergeCell ref="D8:L8"/>
    <mergeCell ref="A126:K126"/>
    <mergeCell ref="C129:H129"/>
    <mergeCell ref="C130:H130"/>
    <mergeCell ref="C134:H134"/>
  </mergeCells>
  <conditionalFormatting sqref="A14:G125 I14:J125">
    <cfRule type="cellIs" dxfId="31" priority="26" operator="equal">
      <formula>0</formula>
    </cfRule>
  </conditionalFormatting>
  <conditionalFormatting sqref="N9:O9 D5:L8 D1 H14:H125 K14:P125">
    <cfRule type="cellIs" dxfId="30" priority="25" operator="equal">
      <formula>0</formula>
    </cfRule>
  </conditionalFormatting>
  <conditionalFormatting sqref="A9:F9">
    <cfRule type="containsText" dxfId="29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 C4:I4">
    <cfRule type="cellIs" dxfId="28" priority="22" operator="equal">
      <formula>0</formula>
    </cfRule>
  </conditionalFormatting>
  <conditionalFormatting sqref="O10:P10">
    <cfRule type="cellIs" dxfId="27" priority="21" operator="equal">
      <formula>"20__. gada __. _________"</formula>
    </cfRule>
  </conditionalFormatting>
  <conditionalFormatting sqref="A126:K126">
    <cfRule type="containsText" dxfId="26" priority="20" operator="containsText" text="Tiešās izmaksas kopā, t. sk. darba devēja sociālais nodoklis __.__% ">
      <formula>NOT(ISERROR(SEARCH("Tiešās izmaksas kopā, t. sk. darba devēja sociālais nodoklis __.__% ",A126)))</formula>
    </cfRule>
  </conditionalFormatting>
  <conditionalFormatting sqref="L126:P126">
    <cfRule type="cellIs" dxfId="25" priority="15" operator="equal">
      <formula>0</formula>
    </cfRule>
  </conditionalFormatting>
  <conditionalFormatting sqref="C134:H134">
    <cfRule type="cellIs" dxfId="24" priority="4" operator="equal">
      <formula>0</formula>
    </cfRule>
  </conditionalFormatting>
  <conditionalFormatting sqref="C129:H129">
    <cfRule type="cellIs" dxfId="23" priority="3" operator="equal">
      <formula>0</formula>
    </cfRule>
  </conditionalFormatting>
  <conditionalFormatting sqref="C134:H134 C137 C129:H129">
    <cfRule type="cellIs" dxfId="22" priority="2" operator="equal">
      <formula>0</formula>
    </cfRule>
  </conditionalFormatting>
  <pageMargins left="0.9055118110236221" right="0.51181102362204722" top="0.74803149606299213" bottom="0.74803149606299213" header="0.31496062992125984" footer="0.31496062992125984"/>
  <pageSetup paperSize="9" scale="94" orientation="landscape" r:id="rId1"/>
  <rowBreaks count="2" manualBreakCount="2">
    <brk id="34" max="16383" man="1"/>
    <brk id="6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BA0CA116-20A7-4FA6-9220-2AF7FD487D58}">
            <xm:f>NOT(ISERROR(SEARCH("Tāme sastādīta ____. gada ___. ______________",A132)))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A132</xm:sqref>
        </x14:conditionalFormatting>
        <x14:conditionalFormatting xmlns:xm="http://schemas.microsoft.com/office/excel/2006/main">
          <x14:cfRule type="containsText" priority="5" operator="containsText" id="{45B2B075-E15A-435A-9AA7-A6EEB76ED4D1}">
            <xm:f>NOT(ISERROR(SEARCH("Sertifikāta Nr. _________________________________",A137)))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A137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0"/>
  </sheetPr>
  <dimension ref="A1:P39"/>
  <sheetViews>
    <sheetView view="pageBreakPreview" topLeftCell="A14" zoomScale="130" zoomScaleNormal="100" zoomScaleSheetLayoutView="130" workbookViewId="0">
      <selection activeCell="O29" sqref="O29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7.4257812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1">
        <f>'Kops a'!A28</f>
        <v>14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19" t="s">
        <v>180</v>
      </c>
      <c r="D2" s="419"/>
      <c r="E2" s="419"/>
      <c r="F2" s="419"/>
      <c r="G2" s="419"/>
      <c r="H2" s="419"/>
      <c r="I2" s="419"/>
      <c r="J2" s="28"/>
    </row>
    <row r="3" spans="1:16" x14ac:dyDescent="0.2">
      <c r="A3" s="29"/>
      <c r="B3" s="29"/>
      <c r="C3" s="410" t="s">
        <v>17</v>
      </c>
      <c r="D3" s="410"/>
      <c r="E3" s="410"/>
      <c r="F3" s="410"/>
      <c r="G3" s="410"/>
      <c r="H3" s="410"/>
      <c r="I3" s="410"/>
      <c r="J3" s="29"/>
    </row>
    <row r="4" spans="1:16" x14ac:dyDescent="0.2">
      <c r="A4" s="29"/>
      <c r="B4" s="29"/>
      <c r="C4" s="420" t="s">
        <v>52</v>
      </c>
      <c r="D4" s="420"/>
      <c r="E4" s="420"/>
      <c r="F4" s="420"/>
      <c r="G4" s="420"/>
      <c r="H4" s="420"/>
      <c r="I4" s="420"/>
      <c r="J4" s="29"/>
    </row>
    <row r="5" spans="1:16" x14ac:dyDescent="0.2">
      <c r="A5" s="22"/>
      <c r="B5" s="22"/>
      <c r="C5" s="26" t="s">
        <v>5</v>
      </c>
      <c r="D5" s="433" t="str">
        <f>'Kops a'!D6</f>
        <v>Daudzdzīvokļu dzīvojamās ēkas energoefektivitātes paaugstināšana</v>
      </c>
      <c r="E5" s="433"/>
      <c r="F5" s="433"/>
      <c r="G5" s="433"/>
      <c r="H5" s="433"/>
      <c r="I5" s="433"/>
      <c r="J5" s="433"/>
      <c r="K5" s="433"/>
      <c r="L5" s="433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433" t="str">
        <f>'Kops a'!D7</f>
        <v>Daudzdzīvokļu dzīvojamās ēkas energoefektivitātes paaugstināšana</v>
      </c>
      <c r="E6" s="433"/>
      <c r="F6" s="433"/>
      <c r="G6" s="433"/>
      <c r="H6" s="433"/>
      <c r="I6" s="433"/>
      <c r="J6" s="433"/>
      <c r="K6" s="433"/>
      <c r="L6" s="433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433" t="str">
        <f>'Kops a'!D8</f>
        <v>Parka iela 13, Olaine, Olaines novads, LV-2114</v>
      </c>
      <c r="E7" s="433"/>
      <c r="F7" s="433"/>
      <c r="G7" s="433"/>
      <c r="H7" s="433"/>
      <c r="I7" s="433"/>
      <c r="J7" s="433"/>
      <c r="K7" s="433"/>
      <c r="L7" s="433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433" t="str">
        <f>'Kops a'!D9</f>
        <v>Iepirkums Nr. AS OŪS 2021/10_E</v>
      </c>
      <c r="E8" s="433"/>
      <c r="F8" s="433"/>
      <c r="G8" s="433"/>
      <c r="H8" s="433"/>
      <c r="I8" s="433"/>
      <c r="J8" s="433"/>
      <c r="K8" s="433"/>
      <c r="L8" s="433"/>
      <c r="M8" s="16"/>
      <c r="N8" s="16"/>
      <c r="O8" s="16"/>
      <c r="P8" s="16"/>
    </row>
    <row r="9" spans="1:16" ht="11.25" customHeight="1" x14ac:dyDescent="0.2">
      <c r="A9" s="421" t="s">
        <v>179</v>
      </c>
      <c r="B9" s="421"/>
      <c r="C9" s="421"/>
      <c r="D9" s="421"/>
      <c r="E9" s="421"/>
      <c r="F9" s="421"/>
      <c r="G9" s="30"/>
      <c r="H9" s="30"/>
      <c r="I9" s="30"/>
      <c r="J9" s="425" t="s">
        <v>39</v>
      </c>
      <c r="K9" s="425"/>
      <c r="L9" s="425"/>
      <c r="M9" s="425"/>
      <c r="N9" s="432">
        <f>P27</f>
        <v>0</v>
      </c>
      <c r="O9" s="432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A33</f>
        <v xml:space="preserve">Tāme sastādīta 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389" t="s">
        <v>23</v>
      </c>
      <c r="B12" s="427" t="s">
        <v>40</v>
      </c>
      <c r="C12" s="423" t="s">
        <v>41</v>
      </c>
      <c r="D12" s="430" t="s">
        <v>42</v>
      </c>
      <c r="E12" s="413" t="s">
        <v>43</v>
      </c>
      <c r="F12" s="422" t="s">
        <v>44</v>
      </c>
      <c r="G12" s="423"/>
      <c r="H12" s="423"/>
      <c r="I12" s="423"/>
      <c r="J12" s="423"/>
      <c r="K12" s="424"/>
      <c r="L12" s="422" t="s">
        <v>45</v>
      </c>
      <c r="M12" s="423"/>
      <c r="N12" s="423"/>
      <c r="O12" s="423"/>
      <c r="P12" s="424"/>
    </row>
    <row r="13" spans="1:16" ht="126.75" customHeight="1" thickBot="1" x14ac:dyDescent="0.25">
      <c r="A13" s="426"/>
      <c r="B13" s="428"/>
      <c r="C13" s="429"/>
      <c r="D13" s="431"/>
      <c r="E13" s="41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63"/>
      <c r="B14" s="64"/>
      <c r="C14" s="111" t="s">
        <v>476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37">
        <v>1</v>
      </c>
      <c r="B15" s="96" t="s">
        <v>80</v>
      </c>
      <c r="C15" s="46" t="s">
        <v>477</v>
      </c>
      <c r="D15" s="24" t="s">
        <v>91</v>
      </c>
      <c r="E15" s="69">
        <v>56</v>
      </c>
      <c r="F15" s="70">
        <v>0.28000000000000003</v>
      </c>
      <c r="G15" s="67">
        <v>11.3</v>
      </c>
      <c r="H15" s="47"/>
      <c r="I15" s="67"/>
      <c r="J15" s="67"/>
      <c r="K15" s="48"/>
      <c r="L15" s="49"/>
      <c r="M15" s="47"/>
      <c r="N15" s="47"/>
      <c r="O15" s="47"/>
      <c r="P15" s="48"/>
    </row>
    <row r="16" spans="1:16" ht="22.5" x14ac:dyDescent="0.2">
      <c r="A16" s="37">
        <v>2</v>
      </c>
      <c r="B16" s="96" t="s">
        <v>80</v>
      </c>
      <c r="C16" s="46" t="s">
        <v>478</v>
      </c>
      <c r="D16" s="24" t="s">
        <v>65</v>
      </c>
      <c r="E16" s="69">
        <v>8</v>
      </c>
      <c r="F16" s="70">
        <v>1.43</v>
      </c>
      <c r="G16" s="67">
        <v>11.3</v>
      </c>
      <c r="H16" s="47"/>
      <c r="I16" s="67"/>
      <c r="J16" s="67"/>
      <c r="K16" s="48"/>
      <c r="L16" s="49"/>
      <c r="M16" s="47"/>
      <c r="N16" s="47"/>
      <c r="O16" s="47"/>
      <c r="P16" s="48"/>
    </row>
    <row r="17" spans="1:16" x14ac:dyDescent="0.2">
      <c r="A17" s="37">
        <v>3</v>
      </c>
      <c r="B17" s="96" t="s">
        <v>80</v>
      </c>
      <c r="C17" s="46" t="s">
        <v>479</v>
      </c>
      <c r="D17" s="24" t="s">
        <v>65</v>
      </c>
      <c r="E17" s="69">
        <v>10</v>
      </c>
      <c r="F17" s="70">
        <v>0.22</v>
      </c>
      <c r="G17" s="67">
        <v>11.3</v>
      </c>
      <c r="H17" s="47"/>
      <c r="I17" s="67"/>
      <c r="J17" s="67"/>
      <c r="K17" s="48"/>
      <c r="L17" s="49"/>
      <c r="M17" s="47"/>
      <c r="N17" s="47"/>
      <c r="O17" s="47"/>
      <c r="P17" s="48"/>
    </row>
    <row r="18" spans="1:16" x14ac:dyDescent="0.2">
      <c r="A18" s="37">
        <v>4</v>
      </c>
      <c r="B18" s="96" t="s">
        <v>80</v>
      </c>
      <c r="C18" s="46" t="s">
        <v>480</v>
      </c>
      <c r="D18" s="24" t="s">
        <v>63</v>
      </c>
      <c r="E18" s="69">
        <v>18</v>
      </c>
      <c r="F18" s="70">
        <v>0</v>
      </c>
      <c r="G18" s="67">
        <v>11.3</v>
      </c>
      <c r="H18" s="47"/>
      <c r="I18" s="67"/>
      <c r="J18" s="67"/>
      <c r="K18" s="48"/>
      <c r="L18" s="49"/>
      <c r="M18" s="47"/>
      <c r="N18" s="47"/>
      <c r="O18" s="47"/>
      <c r="P18" s="48"/>
    </row>
    <row r="19" spans="1:16" x14ac:dyDescent="0.2">
      <c r="A19" s="37">
        <v>5</v>
      </c>
      <c r="B19" s="96" t="s">
        <v>80</v>
      </c>
      <c r="C19" s="46" t="s">
        <v>481</v>
      </c>
      <c r="D19" s="24" t="s">
        <v>65</v>
      </c>
      <c r="E19" s="69">
        <v>40</v>
      </c>
      <c r="F19" s="70">
        <v>0</v>
      </c>
      <c r="G19" s="67">
        <v>11.3</v>
      </c>
      <c r="H19" s="47"/>
      <c r="I19" s="67"/>
      <c r="J19" s="67"/>
      <c r="K19" s="48"/>
      <c r="L19" s="49"/>
      <c r="M19" s="47"/>
      <c r="N19" s="47"/>
      <c r="O19" s="47"/>
      <c r="P19" s="48"/>
    </row>
    <row r="20" spans="1:16" x14ac:dyDescent="0.2">
      <c r="A20" s="37">
        <v>6</v>
      </c>
      <c r="B20" s="96" t="s">
        <v>80</v>
      </c>
      <c r="C20" s="46" t="s">
        <v>482</v>
      </c>
      <c r="D20" s="24" t="s">
        <v>181</v>
      </c>
      <c r="E20" s="69">
        <v>2</v>
      </c>
      <c r="F20" s="70">
        <v>2.2000000000000002</v>
      </c>
      <c r="G20" s="67">
        <v>11.3</v>
      </c>
      <c r="H20" s="47"/>
      <c r="I20" s="67"/>
      <c r="J20" s="67"/>
      <c r="K20" s="48"/>
      <c r="L20" s="49"/>
      <c r="M20" s="47"/>
      <c r="N20" s="47"/>
      <c r="O20" s="47"/>
      <c r="P20" s="48"/>
    </row>
    <row r="21" spans="1:16" x14ac:dyDescent="0.2">
      <c r="A21" s="37">
        <v>7</v>
      </c>
      <c r="B21" s="96" t="s">
        <v>80</v>
      </c>
      <c r="C21" s="46" t="s">
        <v>483</v>
      </c>
      <c r="D21" s="24" t="s">
        <v>181</v>
      </c>
      <c r="E21" s="69">
        <v>2</v>
      </c>
      <c r="F21" s="70">
        <v>2.2000000000000002</v>
      </c>
      <c r="G21" s="67">
        <v>11.3</v>
      </c>
      <c r="H21" s="47"/>
      <c r="I21" s="67"/>
      <c r="J21" s="67"/>
      <c r="K21" s="48"/>
      <c r="L21" s="49"/>
      <c r="M21" s="47"/>
      <c r="N21" s="47"/>
      <c r="O21" s="47"/>
      <c r="P21" s="48"/>
    </row>
    <row r="22" spans="1:16" ht="22.5" x14ac:dyDescent="0.2">
      <c r="A22" s="37">
        <v>8</v>
      </c>
      <c r="B22" s="96" t="s">
        <v>80</v>
      </c>
      <c r="C22" s="46" t="s">
        <v>484</v>
      </c>
      <c r="D22" s="24" t="s">
        <v>181</v>
      </c>
      <c r="E22" s="69">
        <v>20</v>
      </c>
      <c r="F22" s="70">
        <v>0.55000000000000004</v>
      </c>
      <c r="G22" s="67">
        <v>11.3</v>
      </c>
      <c r="H22" s="47"/>
      <c r="I22" s="67"/>
      <c r="J22" s="67"/>
      <c r="K22" s="48"/>
      <c r="L22" s="49"/>
      <c r="M22" s="47"/>
      <c r="N22" s="47"/>
      <c r="O22" s="47"/>
      <c r="P22" s="48"/>
    </row>
    <row r="23" spans="1:16" ht="45" x14ac:dyDescent="0.2">
      <c r="A23" s="37">
        <v>9</v>
      </c>
      <c r="B23" s="96" t="s">
        <v>80</v>
      </c>
      <c r="C23" s="46" t="s">
        <v>566</v>
      </c>
      <c r="D23" s="24" t="s">
        <v>102</v>
      </c>
      <c r="E23" s="69">
        <v>25</v>
      </c>
      <c r="F23" s="70">
        <v>1.1000000000000001</v>
      </c>
      <c r="G23" s="67">
        <v>11.3</v>
      </c>
      <c r="H23" s="47"/>
      <c r="I23" s="67"/>
      <c r="J23" s="67"/>
      <c r="K23" s="48"/>
      <c r="L23" s="49"/>
      <c r="M23" s="47"/>
      <c r="N23" s="47"/>
      <c r="O23" s="47"/>
      <c r="P23" s="48"/>
    </row>
    <row r="24" spans="1:16" x14ac:dyDescent="0.2">
      <c r="A24" s="37">
        <v>10</v>
      </c>
      <c r="B24" s="96" t="s">
        <v>80</v>
      </c>
      <c r="C24" s="313" t="s">
        <v>485</v>
      </c>
      <c r="D24" s="24" t="s">
        <v>91</v>
      </c>
      <c r="E24" s="69">
        <v>56</v>
      </c>
      <c r="F24" s="70">
        <v>0.28000000000000003</v>
      </c>
      <c r="G24" s="67">
        <v>11.3</v>
      </c>
      <c r="H24" s="47"/>
      <c r="I24" s="67"/>
      <c r="J24" s="67"/>
      <c r="K24" s="48"/>
      <c r="L24" s="49"/>
      <c r="M24" s="47"/>
      <c r="N24" s="47"/>
      <c r="O24" s="47"/>
      <c r="P24" s="48"/>
    </row>
    <row r="25" spans="1:16" x14ac:dyDescent="0.2">
      <c r="A25" s="37">
        <v>11</v>
      </c>
      <c r="B25" s="96" t="s">
        <v>80</v>
      </c>
      <c r="C25" s="46" t="s">
        <v>486</v>
      </c>
      <c r="D25" s="24" t="s">
        <v>65</v>
      </c>
      <c r="E25" s="69">
        <v>1</v>
      </c>
      <c r="F25" s="70">
        <v>4.4000000000000004</v>
      </c>
      <c r="G25" s="67">
        <v>11.3</v>
      </c>
      <c r="H25" s="47"/>
      <c r="I25" s="67"/>
      <c r="J25" s="67"/>
      <c r="K25" s="48"/>
      <c r="L25" s="49"/>
      <c r="M25" s="47"/>
      <c r="N25" s="47"/>
      <c r="O25" s="47"/>
      <c r="P25" s="48"/>
    </row>
    <row r="26" spans="1:16" ht="12" thickBot="1" x14ac:dyDescent="0.25">
      <c r="A26" s="37">
        <v>12</v>
      </c>
      <c r="B26" s="96" t="s">
        <v>80</v>
      </c>
      <c r="C26" s="46" t="s">
        <v>487</v>
      </c>
      <c r="D26" s="24" t="s">
        <v>65</v>
      </c>
      <c r="E26" s="69">
        <v>1</v>
      </c>
      <c r="F26" s="70">
        <v>2.2000000000000002</v>
      </c>
      <c r="G26" s="67">
        <v>11.3</v>
      </c>
      <c r="H26" s="47"/>
      <c r="I26" s="67"/>
      <c r="J26" s="67"/>
      <c r="K26" s="48"/>
      <c r="L26" s="49"/>
      <c r="M26" s="47"/>
      <c r="N26" s="47"/>
      <c r="O26" s="47"/>
      <c r="P26" s="48"/>
    </row>
    <row r="27" spans="1:16" ht="12" thickBot="1" x14ac:dyDescent="0.25">
      <c r="A27" s="416" t="str">
        <f>'1a'!A31:K31</f>
        <v xml:space="preserve">Tiešās izmaksas kopā, t. sk. darba devēja sociālais nodoklis 23.59% 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8"/>
      <c r="L27" s="71">
        <f>SUM(L14:L26)</f>
        <v>0</v>
      </c>
      <c r="M27" s="72">
        <f>SUM(M14:M26)</f>
        <v>0</v>
      </c>
      <c r="N27" s="72">
        <f>SUM(N14:N26)</f>
        <v>0</v>
      </c>
      <c r="O27" s="72">
        <f>SUM(O14:O26)</f>
        <v>0</v>
      </c>
      <c r="P27" s="73">
        <f>SUM(P14:P26)</f>
        <v>0</v>
      </c>
    </row>
    <row r="28" spans="1:16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">
      <c r="A30" s="1" t="s">
        <v>14</v>
      </c>
      <c r="B30" s="16"/>
      <c r="C30" s="415">
        <f>'Kops a'!C38:H38</f>
        <v>0</v>
      </c>
      <c r="D30" s="415"/>
      <c r="E30" s="415"/>
      <c r="F30" s="415"/>
      <c r="G30" s="415"/>
      <c r="H30" s="415"/>
      <c r="I30" s="16"/>
      <c r="J30" s="16"/>
      <c r="K30" s="16"/>
      <c r="L30" s="16"/>
      <c r="M30" s="16"/>
      <c r="N30" s="16"/>
      <c r="O30" s="16"/>
      <c r="P30" s="16"/>
    </row>
    <row r="31" spans="1:16" x14ac:dyDescent="0.2">
      <c r="A31" s="16"/>
      <c r="B31" s="16"/>
      <c r="C31" s="367" t="s">
        <v>15</v>
      </c>
      <c r="D31" s="367"/>
      <c r="E31" s="367"/>
      <c r="F31" s="367"/>
      <c r="G31" s="367"/>
      <c r="H31" s="367"/>
      <c r="I31" s="16"/>
      <c r="J31" s="16"/>
      <c r="K31" s="16"/>
      <c r="L31" s="16"/>
      <c r="M31" s="16"/>
      <c r="N31" s="16"/>
      <c r="O31" s="16"/>
      <c r="P31" s="16"/>
    </row>
    <row r="32" spans="1:16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x14ac:dyDescent="0.2">
      <c r="A33" s="87" t="str">
        <f>'Kops a'!A41</f>
        <v xml:space="preserve">Tāme sastādīta </v>
      </c>
      <c r="B33" s="88"/>
      <c r="C33" s="88"/>
      <c r="D33" s="88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x14ac:dyDescent="0.2">
      <c r="A35" s="1" t="s">
        <v>37</v>
      </c>
      <c r="B35" s="16"/>
      <c r="C35" s="415">
        <f>'Kops a'!C43:H43</f>
        <v>0</v>
      </c>
      <c r="D35" s="415"/>
      <c r="E35" s="415"/>
      <c r="F35" s="415"/>
      <c r="G35" s="415"/>
      <c r="H35" s="415"/>
      <c r="I35" s="16"/>
      <c r="J35" s="16"/>
      <c r="K35" s="16"/>
      <c r="L35" s="16"/>
      <c r="M35" s="16"/>
      <c r="N35" s="16"/>
      <c r="O35" s="16"/>
      <c r="P35" s="16"/>
    </row>
    <row r="36" spans="1:16" x14ac:dyDescent="0.2">
      <c r="A36" s="16"/>
      <c r="B36" s="16"/>
      <c r="C36" s="367" t="s">
        <v>15</v>
      </c>
      <c r="D36" s="367"/>
      <c r="E36" s="367"/>
      <c r="F36" s="367"/>
      <c r="G36" s="367"/>
      <c r="H36" s="367"/>
      <c r="I36" s="16"/>
      <c r="J36" s="16"/>
      <c r="K36" s="16"/>
      <c r="L36" s="16"/>
      <c r="M36" s="16"/>
      <c r="N36" s="16"/>
      <c r="O36" s="16"/>
      <c r="P36" s="16"/>
    </row>
    <row r="37" spans="1:16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2">
      <c r="A38" s="87" t="s">
        <v>54</v>
      </c>
      <c r="B38" s="88"/>
      <c r="C38" s="92">
        <f>'Kops a'!C46</f>
        <v>0</v>
      </c>
      <c r="D38" s="50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36:H36"/>
    <mergeCell ref="C4:I4"/>
    <mergeCell ref="F12:K12"/>
    <mergeCell ref="A9:F9"/>
    <mergeCell ref="J9:M9"/>
    <mergeCell ref="D8:L8"/>
    <mergeCell ref="A27:K27"/>
    <mergeCell ref="C30:H30"/>
    <mergeCell ref="C31:H31"/>
    <mergeCell ref="C35:H35"/>
  </mergeCells>
  <conditionalFormatting sqref="A15:B26 D15:G26 I15:J26">
    <cfRule type="cellIs" dxfId="19" priority="26" operator="equal">
      <formula>0</formula>
    </cfRule>
  </conditionalFormatting>
  <conditionalFormatting sqref="N9:O9">
    <cfRule type="cellIs" dxfId="18" priority="25" operator="equal">
      <formula>0</formula>
    </cfRule>
  </conditionalFormatting>
  <conditionalFormatting sqref="A9:F9">
    <cfRule type="containsText" dxfId="1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6" priority="22" operator="equal">
      <formula>0</formula>
    </cfRule>
  </conditionalFormatting>
  <conditionalFormatting sqref="O10">
    <cfRule type="cellIs" dxfId="15" priority="21" operator="equal">
      <formula>"20__. gada __. _________"</formula>
    </cfRule>
  </conditionalFormatting>
  <conditionalFormatting sqref="A27:K27">
    <cfRule type="containsText" dxfId="14" priority="20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L27:P27 H14:H26 K14:P26">
    <cfRule type="cellIs" dxfId="13" priority="15" operator="equal">
      <formula>0</formula>
    </cfRule>
  </conditionalFormatting>
  <conditionalFormatting sqref="C4:I4">
    <cfRule type="cellIs" dxfId="12" priority="14" operator="equal">
      <formula>0</formula>
    </cfRule>
  </conditionalFormatting>
  <conditionalFormatting sqref="C15:C26">
    <cfRule type="cellIs" dxfId="11" priority="13" operator="equal">
      <formula>0</formula>
    </cfRule>
  </conditionalFormatting>
  <conditionalFormatting sqref="D5:L8">
    <cfRule type="cellIs" dxfId="10" priority="11" operator="equal">
      <formula>0</formula>
    </cfRule>
  </conditionalFormatting>
  <conditionalFormatting sqref="A14:B14 D14:G14">
    <cfRule type="cellIs" dxfId="9" priority="10" operator="equal">
      <formula>0</formula>
    </cfRule>
  </conditionalFormatting>
  <conditionalFormatting sqref="C14">
    <cfRule type="cellIs" dxfId="8" priority="9" operator="equal">
      <formula>0</formula>
    </cfRule>
  </conditionalFormatting>
  <conditionalFormatting sqref="I14:J14">
    <cfRule type="cellIs" dxfId="7" priority="8" operator="equal">
      <formula>0</formula>
    </cfRule>
  </conditionalFormatting>
  <conditionalFormatting sqref="P10">
    <cfRule type="cellIs" dxfId="6" priority="7" operator="equal">
      <formula>"20__. gada __. _________"</formula>
    </cfRule>
  </conditionalFormatting>
  <conditionalFormatting sqref="C35:H35">
    <cfRule type="cellIs" dxfId="5" priority="4" operator="equal">
      <formula>0</formula>
    </cfRule>
  </conditionalFormatting>
  <conditionalFormatting sqref="C30:H30">
    <cfRule type="cellIs" dxfId="4" priority="3" operator="equal">
      <formula>0</formula>
    </cfRule>
  </conditionalFormatting>
  <conditionalFormatting sqref="C35:H35 C38 C30:H30">
    <cfRule type="cellIs" dxfId="3" priority="2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.9055118110236221" right="0.51181102362204722" top="0.74803149606299213" bottom="0.74803149606299213" header="0.31496062992125984" footer="0.31496062992125984"/>
  <pageSetup paperSize="9" scale="94" orientation="landscape" r:id="rId1"/>
  <rowBreaks count="1" manualBreakCount="1">
    <brk id="2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EB1C2623-C390-4088-91D2-B1CE87AF85D2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5" operator="containsText" id="{184CBD27-62F0-4269-84CD-4F521C49E073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56"/>
  <sheetViews>
    <sheetView view="pageBreakPreview" topLeftCell="A4" zoomScaleNormal="100" zoomScaleSheetLayoutView="100" workbookViewId="0">
      <selection activeCell="F36" sqref="F36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7" style="1" customWidth="1"/>
    <col min="5" max="5" width="10.71093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369"/>
      <c r="H1" s="369"/>
      <c r="I1" s="369"/>
    </row>
    <row r="2" spans="1:9" x14ac:dyDescent="0.2">
      <c r="A2" s="409" t="s">
        <v>16</v>
      </c>
      <c r="B2" s="409"/>
      <c r="C2" s="409"/>
      <c r="D2" s="409"/>
      <c r="E2" s="409"/>
      <c r="F2" s="409"/>
      <c r="G2" s="409"/>
      <c r="H2" s="409"/>
      <c r="I2" s="409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410" t="s">
        <v>17</v>
      </c>
      <c r="D4" s="410"/>
      <c r="E4" s="410"/>
      <c r="F4" s="410"/>
      <c r="G4" s="410"/>
      <c r="H4" s="410"/>
      <c r="I4" s="410"/>
    </row>
    <row r="5" spans="1:9" ht="11.25" customHeight="1" x14ac:dyDescent="0.2">
      <c r="A5" s="86"/>
      <c r="B5" s="86"/>
      <c r="C5" s="412" t="s">
        <v>52</v>
      </c>
      <c r="D5" s="412"/>
      <c r="E5" s="412"/>
      <c r="F5" s="412"/>
      <c r="G5" s="412"/>
      <c r="H5" s="412"/>
      <c r="I5" s="412"/>
    </row>
    <row r="6" spans="1:9" x14ac:dyDescent="0.2">
      <c r="A6" s="408" t="s">
        <v>18</v>
      </c>
      <c r="B6" s="408"/>
      <c r="C6" s="408"/>
      <c r="D6" s="411" t="str">
        <f>'Kopt a'!B13</f>
        <v>Daudzdzīvokļu dzīvojamās ēkas energoefektivitātes paaugstināšana</v>
      </c>
      <c r="E6" s="411"/>
      <c r="F6" s="411"/>
      <c r="G6" s="411"/>
      <c r="H6" s="411"/>
      <c r="I6" s="411"/>
    </row>
    <row r="7" spans="1:9" x14ac:dyDescent="0.2">
      <c r="A7" s="408" t="s">
        <v>6</v>
      </c>
      <c r="B7" s="408"/>
      <c r="C7" s="408"/>
      <c r="D7" s="406" t="str">
        <f>'Kopt a'!B14</f>
        <v>Daudzdzīvokļu dzīvojamās ēkas energoefektivitātes paaugstināšana</v>
      </c>
      <c r="E7" s="406"/>
      <c r="F7" s="406"/>
      <c r="G7" s="406"/>
      <c r="H7" s="406"/>
      <c r="I7" s="406"/>
    </row>
    <row r="8" spans="1:9" x14ac:dyDescent="0.2">
      <c r="A8" s="405" t="s">
        <v>19</v>
      </c>
      <c r="B8" s="405"/>
      <c r="C8" s="405"/>
      <c r="D8" s="406" t="str">
        <f>'Kopt a'!B15</f>
        <v>Parka iela 13, Olaine, Olaines novads, LV-2114</v>
      </c>
      <c r="E8" s="406"/>
      <c r="F8" s="406"/>
      <c r="G8" s="406"/>
      <c r="H8" s="406"/>
      <c r="I8" s="406"/>
    </row>
    <row r="9" spans="1:9" x14ac:dyDescent="0.2">
      <c r="A9" s="405" t="s">
        <v>20</v>
      </c>
      <c r="B9" s="405"/>
      <c r="C9" s="405"/>
      <c r="D9" s="406" t="str">
        <f>'Kopt a'!B16</f>
        <v>Iepirkums Nr. AS OŪS 2021/10_E</v>
      </c>
      <c r="E9" s="406"/>
      <c r="F9" s="406"/>
      <c r="G9" s="406"/>
      <c r="H9" s="406"/>
      <c r="I9" s="406"/>
    </row>
    <row r="10" spans="1:9" x14ac:dyDescent="0.2">
      <c r="C10" s="4" t="s">
        <v>21</v>
      </c>
      <c r="D10" s="407">
        <f>E33</f>
        <v>0</v>
      </c>
      <c r="E10" s="407"/>
      <c r="F10" s="82"/>
      <c r="G10" s="82"/>
      <c r="H10" s="82"/>
      <c r="I10" s="82"/>
    </row>
    <row r="11" spans="1:9" x14ac:dyDescent="0.2">
      <c r="C11" s="4" t="s">
        <v>22</v>
      </c>
      <c r="D11" s="407">
        <f>I29</f>
        <v>0</v>
      </c>
      <c r="E11" s="407"/>
      <c r="F11" s="82"/>
      <c r="G11" s="82"/>
      <c r="H11" s="82"/>
      <c r="I11" s="82"/>
    </row>
    <row r="12" spans="1:9" ht="12" thickBot="1" x14ac:dyDescent="0.25">
      <c r="F12" s="17"/>
      <c r="G12" s="17"/>
      <c r="H12" s="17"/>
      <c r="I12" s="17"/>
    </row>
    <row r="13" spans="1:9" x14ac:dyDescent="0.2">
      <c r="A13" s="389" t="s">
        <v>23</v>
      </c>
      <c r="B13" s="391" t="s">
        <v>24</v>
      </c>
      <c r="C13" s="393" t="s">
        <v>25</v>
      </c>
      <c r="D13" s="394"/>
      <c r="E13" s="397" t="s">
        <v>26</v>
      </c>
      <c r="F13" s="401" t="s">
        <v>27</v>
      </c>
      <c r="G13" s="402"/>
      <c r="H13" s="402"/>
      <c r="I13" s="403" t="s">
        <v>28</v>
      </c>
    </row>
    <row r="14" spans="1:9" ht="23.25" thickBot="1" x14ac:dyDescent="0.25">
      <c r="A14" s="390"/>
      <c r="B14" s="392"/>
      <c r="C14" s="395"/>
      <c r="D14" s="396"/>
      <c r="E14" s="398"/>
      <c r="F14" s="18" t="s">
        <v>29</v>
      </c>
      <c r="G14" s="19" t="s">
        <v>30</v>
      </c>
      <c r="H14" s="19" t="s">
        <v>31</v>
      </c>
      <c r="I14" s="404"/>
    </row>
    <row r="15" spans="1:9" x14ac:dyDescent="0.2">
      <c r="A15" s="77">
        <v>1</v>
      </c>
      <c r="B15" s="23" t="str">
        <f>IF(A15=0,0,CONCATENATE("Lt-",A15))</f>
        <v>Lt-1</v>
      </c>
      <c r="C15" s="399" t="str">
        <f>'1a'!C2:I2</f>
        <v>Būvlaukuma iekārtošana un uzturēšana</v>
      </c>
      <c r="D15" s="400"/>
      <c r="E15" s="59">
        <f>'1a'!P31</f>
        <v>0</v>
      </c>
      <c r="F15" s="54">
        <f>'1a'!M31</f>
        <v>0</v>
      </c>
      <c r="G15" s="55">
        <f>'1a'!N31</f>
        <v>0</v>
      </c>
      <c r="H15" s="55">
        <f>'1a'!O31</f>
        <v>0</v>
      </c>
      <c r="I15" s="56">
        <f>'1a'!L31</f>
        <v>0</v>
      </c>
    </row>
    <row r="16" spans="1:9" x14ac:dyDescent="0.2">
      <c r="A16" s="78">
        <f>A15+1</f>
        <v>2</v>
      </c>
      <c r="B16" s="24" t="str">
        <f>IF(A16=0,0,CONCATENATE("Lt-",A16))</f>
        <v>Lt-2</v>
      </c>
      <c r="C16" s="387" t="str">
        <f>'2a'!C2:I2</f>
        <v>Cokola apdares darbi</v>
      </c>
      <c r="D16" s="388"/>
      <c r="E16" s="60">
        <f>'2a'!P90</f>
        <v>0</v>
      </c>
      <c r="F16" s="45">
        <f>'2a'!M90</f>
        <v>0</v>
      </c>
      <c r="G16" s="57">
        <f>'2a'!N90</f>
        <v>0</v>
      </c>
      <c r="H16" s="57">
        <f>'2a'!O90</f>
        <v>0</v>
      </c>
      <c r="I16" s="58">
        <f>'2a'!L90</f>
        <v>0</v>
      </c>
    </row>
    <row r="17" spans="1:9" x14ac:dyDescent="0.2">
      <c r="A17" s="78">
        <f t="shared" ref="A17:A28" si="0">A16+1</f>
        <v>3</v>
      </c>
      <c r="B17" s="24" t="str">
        <f t="shared" ref="B17:B28" si="1">IF(A17=0,0,CONCATENATE("Lt-",A17))</f>
        <v>Lt-3</v>
      </c>
      <c r="C17" s="387" t="str">
        <f>'3a'!C2:I2</f>
        <v>Fasādes apdares darbi</v>
      </c>
      <c r="D17" s="388"/>
      <c r="E17" s="61">
        <f>'3a'!P114</f>
        <v>0</v>
      </c>
      <c r="F17" s="45">
        <f>'3a'!M114</f>
        <v>0</v>
      </c>
      <c r="G17" s="57">
        <f>'3a'!N114</f>
        <v>0</v>
      </c>
      <c r="H17" s="57">
        <f>'3a'!O114</f>
        <v>0</v>
      </c>
      <c r="I17" s="58">
        <f>'3a'!L114</f>
        <v>0</v>
      </c>
    </row>
    <row r="18" spans="1:9" ht="11.25" customHeight="1" x14ac:dyDescent="0.2">
      <c r="A18" s="78">
        <f t="shared" si="0"/>
        <v>4</v>
      </c>
      <c r="B18" s="24" t="str">
        <f t="shared" si="1"/>
        <v>Lt-4</v>
      </c>
      <c r="C18" s="387" t="str">
        <f>'4a'!C2:I2</f>
        <v>Logu aiļu apdares darbi</v>
      </c>
      <c r="D18" s="388"/>
      <c r="E18" s="61">
        <f>'4a'!P89</f>
        <v>0</v>
      </c>
      <c r="F18" s="45">
        <f>'4a'!M89</f>
        <v>0</v>
      </c>
      <c r="G18" s="57">
        <f>'4a'!N89</f>
        <v>0</v>
      </c>
      <c r="H18" s="57">
        <f>'4a'!O89</f>
        <v>0</v>
      </c>
      <c r="I18" s="58">
        <f>'4a'!L89</f>
        <v>0</v>
      </c>
    </row>
    <row r="19" spans="1:9" x14ac:dyDescent="0.2">
      <c r="A19" s="78">
        <f t="shared" si="0"/>
        <v>5</v>
      </c>
      <c r="B19" s="24" t="str">
        <f t="shared" si="1"/>
        <v>Lt-5</v>
      </c>
      <c r="C19" s="387" t="str">
        <f>'5a'!C2:I2</f>
        <v>Lodžiju margas</v>
      </c>
      <c r="D19" s="388"/>
      <c r="E19" s="61">
        <f>'5a'!P17</f>
        <v>0</v>
      </c>
      <c r="F19" s="45">
        <f>'5a'!M17</f>
        <v>0</v>
      </c>
      <c r="G19" s="57">
        <f>'5a'!N17</f>
        <v>0</v>
      </c>
      <c r="H19" s="57">
        <f>'5a'!O17</f>
        <v>0</v>
      </c>
      <c r="I19" s="58">
        <f>'5a'!L17</f>
        <v>0</v>
      </c>
    </row>
    <row r="20" spans="1:9" x14ac:dyDescent="0.2">
      <c r="A20" s="78">
        <f t="shared" si="0"/>
        <v>6</v>
      </c>
      <c r="B20" s="24" t="str">
        <f t="shared" si="1"/>
        <v>Lt-6</v>
      </c>
      <c r="C20" s="387" t="str">
        <f>'6a'!C2:I2</f>
        <v>Jumta siltināšanas, apdares darbi</v>
      </c>
      <c r="D20" s="388"/>
      <c r="E20" s="61">
        <f>'6a'!P134</f>
        <v>0</v>
      </c>
      <c r="F20" s="45">
        <f>'6a'!M134</f>
        <v>0</v>
      </c>
      <c r="G20" s="57">
        <f>'6a'!N134</f>
        <v>0</v>
      </c>
      <c r="H20" s="57">
        <f>'6a'!O134</f>
        <v>0</v>
      </c>
      <c r="I20" s="58">
        <f>'6a'!L134</f>
        <v>0</v>
      </c>
    </row>
    <row r="21" spans="1:9" x14ac:dyDescent="0.2">
      <c r="A21" s="78">
        <f t="shared" si="0"/>
        <v>7</v>
      </c>
      <c r="B21" s="24" t="str">
        <f t="shared" si="1"/>
        <v>Lt-7</v>
      </c>
      <c r="C21" s="387" t="str">
        <f>'7a'!C2:I2</f>
        <v>Ieejas mezgla jumta siltināšanas un apdares darbi</v>
      </c>
      <c r="D21" s="388"/>
      <c r="E21" s="61">
        <f>'7a'!P82</f>
        <v>0</v>
      </c>
      <c r="F21" s="45">
        <f>'7a'!M82</f>
        <v>0</v>
      </c>
      <c r="G21" s="57">
        <f>'7a'!N82</f>
        <v>0</v>
      </c>
      <c r="H21" s="57">
        <f>'7a'!O82</f>
        <v>0</v>
      </c>
      <c r="I21" s="58">
        <f>'7a'!L82</f>
        <v>0</v>
      </c>
    </row>
    <row r="22" spans="1:9" x14ac:dyDescent="0.2">
      <c r="A22" s="78">
        <f t="shared" si="0"/>
        <v>8</v>
      </c>
      <c r="B22" s="24" t="str">
        <f t="shared" si="1"/>
        <v>Lt-8</v>
      </c>
      <c r="C22" s="387" t="str">
        <f>'8a'!C2:I2</f>
        <v>Pagraba siltināšanas darbi</v>
      </c>
      <c r="D22" s="388"/>
      <c r="E22" s="61">
        <f>'8a'!P40</f>
        <v>0</v>
      </c>
      <c r="F22" s="45">
        <f>'8a'!M40</f>
        <v>0</v>
      </c>
      <c r="G22" s="57">
        <f>'8a'!N40</f>
        <v>0</v>
      </c>
      <c r="H22" s="57">
        <f>'8a'!O40</f>
        <v>0</v>
      </c>
      <c r="I22" s="58">
        <f>'8a'!L40</f>
        <v>0</v>
      </c>
    </row>
    <row r="23" spans="1:9" x14ac:dyDescent="0.2">
      <c r="A23" s="78">
        <f t="shared" si="0"/>
        <v>9</v>
      </c>
      <c r="B23" s="24" t="str">
        <f t="shared" si="1"/>
        <v>Lt-9</v>
      </c>
      <c r="C23" s="387" t="str">
        <f>'9a'!C2:I2</f>
        <v>Bēniņu pārseguma siltināšana</v>
      </c>
      <c r="D23" s="388"/>
      <c r="E23" s="61">
        <f>'9a'!P40</f>
        <v>0</v>
      </c>
      <c r="F23" s="45">
        <f>'9a'!M40</f>
        <v>0</v>
      </c>
      <c r="G23" s="57">
        <f>'9a'!N40</f>
        <v>0</v>
      </c>
      <c r="H23" s="57">
        <f>'9a'!O40</f>
        <v>0</v>
      </c>
      <c r="I23" s="58">
        <f>'9a'!L40</f>
        <v>0</v>
      </c>
    </row>
    <row r="24" spans="1:9" x14ac:dyDescent="0.2">
      <c r="A24" s="78">
        <f t="shared" si="0"/>
        <v>10</v>
      </c>
      <c r="B24" s="24" t="str">
        <f t="shared" si="1"/>
        <v>Lt-10</v>
      </c>
      <c r="C24" s="387" t="str">
        <f>'10a'!C2:I2</f>
        <v>Logi, durvis, restes</v>
      </c>
      <c r="D24" s="388"/>
      <c r="E24" s="61">
        <f>'10a'!P56</f>
        <v>0</v>
      </c>
      <c r="F24" s="45">
        <f>'10a'!M56</f>
        <v>0</v>
      </c>
      <c r="G24" s="57">
        <f>'10a'!N56</f>
        <v>0</v>
      </c>
      <c r="H24" s="57">
        <f>'10a'!O56</f>
        <v>0</v>
      </c>
      <c r="I24" s="58">
        <f>'10a'!L56</f>
        <v>0</v>
      </c>
    </row>
    <row r="25" spans="1:9" ht="11.25" customHeight="1" x14ac:dyDescent="0.2">
      <c r="A25" s="78">
        <f t="shared" si="0"/>
        <v>11</v>
      </c>
      <c r="B25" s="24" t="str">
        <f t="shared" si="1"/>
        <v>Lt-11</v>
      </c>
      <c r="C25" s="387" t="str">
        <f>'11a'!C2:I2</f>
        <v>Kāpņu telpas kosmētiskā remonta darbi</v>
      </c>
      <c r="D25" s="388"/>
      <c r="E25" s="61">
        <f>'11a'!P55</f>
        <v>0</v>
      </c>
      <c r="F25" s="45">
        <f>'11a'!M55</f>
        <v>0</v>
      </c>
      <c r="G25" s="57">
        <f>'11a'!N55</f>
        <v>0</v>
      </c>
      <c r="H25" s="57">
        <f>'11a'!O55</f>
        <v>0</v>
      </c>
      <c r="I25" s="58">
        <f>'11a'!L55</f>
        <v>0</v>
      </c>
    </row>
    <row r="26" spans="1:9" x14ac:dyDescent="0.2">
      <c r="A26" s="78">
        <f t="shared" si="0"/>
        <v>12</v>
      </c>
      <c r="B26" s="24" t="str">
        <f t="shared" si="1"/>
        <v>Lt-12</v>
      </c>
      <c r="C26" s="387" t="str">
        <f>'12a'!C2:I2</f>
        <v>Zibens aizsardzības sistēma</v>
      </c>
      <c r="D26" s="388"/>
      <c r="E26" s="61">
        <f>'12a'!P34</f>
        <v>0</v>
      </c>
      <c r="F26" s="45">
        <f>'12a'!M34</f>
        <v>0</v>
      </c>
      <c r="G26" s="57">
        <f>'12a'!N34</f>
        <v>0</v>
      </c>
      <c r="H26" s="57">
        <f>'12a'!O34</f>
        <v>0</v>
      </c>
      <c r="I26" s="58">
        <f>'12a'!L34</f>
        <v>0</v>
      </c>
    </row>
    <row r="27" spans="1:9" x14ac:dyDescent="0.2">
      <c r="A27" s="78">
        <f t="shared" si="0"/>
        <v>13</v>
      </c>
      <c r="B27" s="24" t="str">
        <f t="shared" si="1"/>
        <v>Lt-13</v>
      </c>
      <c r="C27" s="387" t="str">
        <f>'13a'!C2:I2</f>
        <v>Apkure</v>
      </c>
      <c r="D27" s="388"/>
      <c r="E27" s="61">
        <f>'13a'!P126</f>
        <v>0</v>
      </c>
      <c r="F27" s="45">
        <f>'13a'!M126</f>
        <v>0</v>
      </c>
      <c r="G27" s="57">
        <f>'13a'!N126</f>
        <v>0</v>
      </c>
      <c r="H27" s="57">
        <f>'13a'!O126</f>
        <v>0</v>
      </c>
      <c r="I27" s="58">
        <f>'13a'!L126</f>
        <v>0</v>
      </c>
    </row>
    <row r="28" spans="1:9" ht="12" thickBot="1" x14ac:dyDescent="0.25">
      <c r="A28" s="78">
        <f t="shared" si="0"/>
        <v>14</v>
      </c>
      <c r="B28" s="24" t="str">
        <f t="shared" si="1"/>
        <v>Lt-14</v>
      </c>
      <c r="C28" s="387" t="str">
        <f>'14a'!C2:I2</f>
        <v>Lietus ūdens kanalizācija</v>
      </c>
      <c r="D28" s="388"/>
      <c r="E28" s="61">
        <f>'14a'!P27</f>
        <v>0</v>
      </c>
      <c r="F28" s="45">
        <f>'14a'!M27</f>
        <v>0</v>
      </c>
      <c r="G28" s="57">
        <f>'14a'!N27</f>
        <v>0</v>
      </c>
      <c r="H28" s="57">
        <f>'14a'!O27</f>
        <v>0</v>
      </c>
      <c r="I28" s="58">
        <f>'14a'!L27</f>
        <v>0</v>
      </c>
    </row>
    <row r="29" spans="1:9" ht="12" thickBot="1" x14ac:dyDescent="0.25">
      <c r="A29" s="373" t="s">
        <v>32</v>
      </c>
      <c r="B29" s="374"/>
      <c r="C29" s="374"/>
      <c r="D29" s="374"/>
      <c r="E29" s="40">
        <f>SUM(E15:E28)</f>
        <v>0</v>
      </c>
      <c r="F29" s="39">
        <f>SUM(F15:F28)</f>
        <v>0</v>
      </c>
      <c r="G29" s="39">
        <f>SUM(G15:G28)</f>
        <v>0</v>
      </c>
      <c r="H29" s="39">
        <f>SUM(H15:H28)</f>
        <v>0</v>
      </c>
      <c r="I29" s="40">
        <f>SUM(I15:I28)</f>
        <v>0</v>
      </c>
    </row>
    <row r="30" spans="1:9" x14ac:dyDescent="0.2">
      <c r="A30" s="375" t="s">
        <v>33</v>
      </c>
      <c r="B30" s="376"/>
      <c r="C30" s="377"/>
      <c r="D30" s="74"/>
      <c r="E30" s="41">
        <f>ROUND(E29*$D30,2)</f>
        <v>0</v>
      </c>
      <c r="F30" s="42"/>
      <c r="G30" s="42"/>
      <c r="H30" s="42"/>
      <c r="I30" s="42"/>
    </row>
    <row r="31" spans="1:9" x14ac:dyDescent="0.2">
      <c r="A31" s="378" t="s">
        <v>34</v>
      </c>
      <c r="B31" s="379"/>
      <c r="C31" s="380"/>
      <c r="D31" s="75"/>
      <c r="E31" s="43">
        <f>ROUND(E30*$D31,2)</f>
        <v>0</v>
      </c>
      <c r="F31" s="42"/>
      <c r="G31" s="42"/>
      <c r="H31" s="42"/>
      <c r="I31" s="42"/>
    </row>
    <row r="32" spans="1:9" x14ac:dyDescent="0.2">
      <c r="A32" s="381" t="s">
        <v>35</v>
      </c>
      <c r="B32" s="382"/>
      <c r="C32" s="383"/>
      <c r="D32" s="76"/>
      <c r="E32" s="43">
        <f>ROUND(E29*$D32,2)</f>
        <v>0</v>
      </c>
      <c r="F32" s="42"/>
      <c r="G32" s="42"/>
      <c r="H32" s="42"/>
      <c r="I32" s="42"/>
    </row>
    <row r="33" spans="1:9" ht="12" thickBot="1" x14ac:dyDescent="0.25">
      <c r="A33" s="384" t="s">
        <v>36</v>
      </c>
      <c r="B33" s="385"/>
      <c r="C33" s="386"/>
      <c r="D33" s="21"/>
      <c r="E33" s="44">
        <f>SUM(E29:E32)-E31</f>
        <v>0</v>
      </c>
      <c r="F33" s="42"/>
      <c r="G33" s="42"/>
      <c r="H33" s="42"/>
      <c r="I33" s="42"/>
    </row>
    <row r="34" spans="1:9" x14ac:dyDescent="0.2">
      <c r="G34" s="20"/>
    </row>
    <row r="35" spans="1:9" x14ac:dyDescent="0.2">
      <c r="C35" s="16"/>
      <c r="D35" s="16"/>
      <c r="E35" s="16"/>
      <c r="F35" s="22"/>
      <c r="G35" s="22"/>
      <c r="H35" s="22"/>
      <c r="I35" s="22"/>
    </row>
    <row r="38" spans="1:9" x14ac:dyDescent="0.2">
      <c r="A38" s="1" t="s">
        <v>14</v>
      </c>
      <c r="B38" s="16"/>
      <c r="C38" s="372"/>
      <c r="D38" s="372"/>
      <c r="E38" s="372"/>
      <c r="F38" s="372"/>
      <c r="G38" s="372"/>
      <c r="H38" s="372"/>
    </row>
    <row r="39" spans="1:9" x14ac:dyDescent="0.2">
      <c r="A39" s="16"/>
      <c r="B39" s="16"/>
      <c r="C39" s="367" t="s">
        <v>15</v>
      </c>
      <c r="D39" s="367"/>
      <c r="E39" s="367"/>
      <c r="F39" s="367"/>
      <c r="G39" s="367"/>
      <c r="H39" s="367"/>
    </row>
    <row r="40" spans="1:9" x14ac:dyDescent="0.2">
      <c r="A40" s="16"/>
      <c r="B40" s="16"/>
      <c r="C40" s="16"/>
      <c r="D40" s="16"/>
      <c r="E40" s="16"/>
      <c r="F40" s="16"/>
      <c r="G40" s="16"/>
      <c r="H40" s="16"/>
    </row>
    <row r="41" spans="1:9" x14ac:dyDescent="0.2">
      <c r="A41" s="87" t="str">
        <f>'Kopt a'!A31</f>
        <v xml:space="preserve">Tāme sastādīta </v>
      </c>
      <c r="B41" s="88"/>
      <c r="C41" s="88"/>
      <c r="D41" s="88"/>
      <c r="F41" s="16"/>
      <c r="G41" s="16"/>
      <c r="H41" s="16"/>
    </row>
    <row r="42" spans="1:9" x14ac:dyDescent="0.2">
      <c r="A42" s="16"/>
      <c r="B42" s="16"/>
      <c r="C42" s="16"/>
      <c r="D42" s="16"/>
      <c r="E42" s="16"/>
      <c r="F42" s="16"/>
      <c r="G42" s="16"/>
      <c r="H42" s="16"/>
    </row>
    <row r="43" spans="1:9" x14ac:dyDescent="0.2">
      <c r="A43" s="1" t="s">
        <v>37</v>
      </c>
      <c r="B43" s="16"/>
      <c r="C43" s="372"/>
      <c r="D43" s="372"/>
      <c r="E43" s="372"/>
      <c r="F43" s="372"/>
      <c r="G43" s="372"/>
      <c r="H43" s="372"/>
    </row>
    <row r="44" spans="1:9" x14ac:dyDescent="0.2">
      <c r="A44" s="16"/>
      <c r="B44" s="16"/>
      <c r="C44" s="367" t="s">
        <v>15</v>
      </c>
      <c r="D44" s="367"/>
      <c r="E44" s="367"/>
      <c r="F44" s="367"/>
      <c r="G44" s="367"/>
      <c r="H44" s="367"/>
    </row>
    <row r="45" spans="1:9" x14ac:dyDescent="0.2">
      <c r="A45" s="16"/>
      <c r="B45" s="16"/>
      <c r="C45" s="16"/>
      <c r="D45" s="16"/>
      <c r="E45" s="16"/>
      <c r="F45" s="16"/>
      <c r="G45" s="16"/>
      <c r="H45" s="16"/>
    </row>
    <row r="46" spans="1:9" x14ac:dyDescent="0.2">
      <c r="A46" s="87" t="s">
        <v>53</v>
      </c>
      <c r="B46" s="88"/>
      <c r="C46" s="16"/>
      <c r="D46" s="88"/>
      <c r="F46" s="16"/>
      <c r="G46" s="16"/>
      <c r="H46" s="16"/>
    </row>
    <row r="56" spans="5:9" x14ac:dyDescent="0.2">
      <c r="E56" s="20"/>
      <c r="F56" s="20"/>
      <c r="G56" s="20"/>
      <c r="H56" s="20"/>
      <c r="I56" s="20"/>
    </row>
  </sheetData>
  <mergeCells count="43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C26:D26"/>
    <mergeCell ref="C27:D27"/>
    <mergeCell ref="C28:D28"/>
    <mergeCell ref="C38:H38"/>
    <mergeCell ref="C21:D21"/>
    <mergeCell ref="C22:D22"/>
    <mergeCell ref="C23:D23"/>
    <mergeCell ref="C24:D24"/>
    <mergeCell ref="C25:D25"/>
    <mergeCell ref="C39:H39"/>
    <mergeCell ref="C43:H43"/>
    <mergeCell ref="C44:H44"/>
    <mergeCell ref="A29:D29"/>
    <mergeCell ref="A30:C30"/>
    <mergeCell ref="A31:C31"/>
    <mergeCell ref="A32:C32"/>
    <mergeCell ref="A33:C33"/>
  </mergeCells>
  <conditionalFormatting sqref="E29:I29">
    <cfRule type="cellIs" dxfId="312" priority="20" operator="equal">
      <formula>0</formula>
    </cfRule>
  </conditionalFormatting>
  <conditionalFormatting sqref="D10:E11">
    <cfRule type="cellIs" dxfId="311" priority="19" operator="equal">
      <formula>0</formula>
    </cfRule>
  </conditionalFormatting>
  <conditionalFormatting sqref="E15 C15:D28 E30:E33 I15:I28">
    <cfRule type="cellIs" dxfId="310" priority="17" operator="equal">
      <formula>0</formula>
    </cfRule>
  </conditionalFormatting>
  <conditionalFormatting sqref="D30:D32">
    <cfRule type="cellIs" dxfId="309" priority="15" operator="equal">
      <formula>0</formula>
    </cfRule>
  </conditionalFormatting>
  <conditionalFormatting sqref="C43:H43">
    <cfRule type="cellIs" dxfId="308" priority="12" operator="equal">
      <formula>0</formula>
    </cfRule>
  </conditionalFormatting>
  <conditionalFormatting sqref="C38:H38">
    <cfRule type="cellIs" dxfId="307" priority="11" operator="equal">
      <formula>0</formula>
    </cfRule>
  </conditionalFormatting>
  <conditionalFormatting sqref="E15:E28">
    <cfRule type="cellIs" dxfId="306" priority="9" operator="equal">
      <formula>0</formula>
    </cfRule>
  </conditionalFormatting>
  <conditionalFormatting sqref="F15:I28">
    <cfRule type="cellIs" dxfId="305" priority="8" operator="equal">
      <formula>0</formula>
    </cfRule>
  </conditionalFormatting>
  <conditionalFormatting sqref="D6:I9">
    <cfRule type="cellIs" dxfId="304" priority="7" operator="equal">
      <formula>0</formula>
    </cfRule>
  </conditionalFormatting>
  <conditionalFormatting sqref="B15:B28">
    <cfRule type="cellIs" dxfId="303" priority="4" operator="equal">
      <formula>0</formula>
    </cfRule>
  </conditionalFormatting>
  <conditionalFormatting sqref="A15:A28">
    <cfRule type="cellIs" dxfId="302" priority="2" operator="equal">
      <formula>0</formula>
    </cfRule>
  </conditionalFormatting>
  <conditionalFormatting sqref="C46">
    <cfRule type="cellIs" dxfId="301" priority="1" operator="equal">
      <formula>0</formula>
    </cfRule>
  </conditionalFormatting>
  <pageMargins left="0.7" right="0.7" top="0.75" bottom="0.75" header="0.3" footer="0.3"/>
  <pageSetup paperSize="9" scale="9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12AB918F-DA10-40D3-98FE-0DAD77BA765F}">
            <xm:f>NOT(ISERROR(SEARCH("Tāme sastādīta ____. gada ___. ______________",A41)))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  <x14:conditionalFormatting xmlns:xm="http://schemas.microsoft.com/office/excel/2006/main">
          <x14:cfRule type="containsText" priority="10" operator="containsText" id="{B0E18B02-73ED-406C-A15F-5DAFFA939ECE}">
            <xm:f>NOT(ISERROR(SEARCH("Sertifikāta Nr. _________________________________",A46)))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43"/>
  <sheetViews>
    <sheetView tabSelected="1" view="pageBreakPreview" topLeftCell="A19" zoomScale="130" zoomScaleNormal="100" zoomScaleSheetLayoutView="130" workbookViewId="0">
      <selection activeCell="I13" sqref="I13"/>
    </sheetView>
  </sheetViews>
  <sheetFormatPr defaultRowHeight="11.25" x14ac:dyDescent="0.2"/>
  <cols>
    <col min="1" max="2" width="4.5703125" style="1" customWidth="1"/>
    <col min="3" max="3" width="38.42578125" style="1" customWidth="1"/>
    <col min="4" max="4" width="5.85546875" style="1" customWidth="1"/>
    <col min="5" max="5" width="6.7109375" style="1" customWidth="1"/>
    <col min="6" max="6" width="5.42578125" style="1" customWidth="1"/>
    <col min="7" max="7" width="4.85546875" style="1" customWidth="1"/>
    <col min="8" max="8" width="6.5703125" style="1" customWidth="1"/>
    <col min="9" max="10" width="6.7109375" style="1" customWidth="1"/>
    <col min="11" max="11" width="7" style="1" customWidth="1"/>
    <col min="12" max="12" width="6.7109375" style="1" customWidth="1"/>
    <col min="13" max="13" width="6.85546875" style="1" customWidth="1"/>
    <col min="14" max="14" width="7.7109375" style="1" customWidth="1"/>
    <col min="15" max="15" width="7.140625" style="1" customWidth="1"/>
    <col min="16" max="16" width="8.140625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1">
        <f>'Kops a'!A15</f>
        <v>1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19" t="s">
        <v>56</v>
      </c>
      <c r="D2" s="419"/>
      <c r="E2" s="419"/>
      <c r="F2" s="419"/>
      <c r="G2" s="419"/>
      <c r="H2" s="419"/>
      <c r="I2" s="419"/>
      <c r="J2" s="28"/>
    </row>
    <row r="3" spans="1:16" x14ac:dyDescent="0.2">
      <c r="A3" s="29"/>
      <c r="B3" s="29"/>
      <c r="C3" s="410" t="s">
        <v>17</v>
      </c>
      <c r="D3" s="410"/>
      <c r="E3" s="410"/>
      <c r="F3" s="410"/>
      <c r="G3" s="410"/>
      <c r="H3" s="410"/>
      <c r="I3" s="410"/>
      <c r="J3" s="29"/>
    </row>
    <row r="4" spans="1:16" x14ac:dyDescent="0.2">
      <c r="A4" s="29"/>
      <c r="B4" s="29"/>
      <c r="C4" s="420" t="s">
        <v>52</v>
      </c>
      <c r="D4" s="420"/>
      <c r="E4" s="420"/>
      <c r="F4" s="420"/>
      <c r="G4" s="420"/>
      <c r="H4" s="420"/>
      <c r="I4" s="420"/>
      <c r="J4" s="29"/>
    </row>
    <row r="5" spans="1:16" ht="11.25" customHeight="1" x14ac:dyDescent="0.2">
      <c r="A5" s="22"/>
      <c r="B5" s="22"/>
      <c r="C5" s="26" t="s">
        <v>5</v>
      </c>
      <c r="D5" s="433" t="str">
        <f>'Kops a'!D6</f>
        <v>Daudzdzīvokļu dzīvojamās ēkas energoefektivitātes paaugstināšana</v>
      </c>
      <c r="E5" s="433"/>
      <c r="F5" s="433"/>
      <c r="G5" s="433"/>
      <c r="H5" s="433"/>
      <c r="I5" s="433"/>
      <c r="J5" s="433"/>
      <c r="K5" s="433"/>
      <c r="L5" s="433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433" t="str">
        <f>'Kops a'!D7</f>
        <v>Daudzdzīvokļu dzīvojamās ēkas energoefektivitātes paaugstināšana</v>
      </c>
      <c r="E6" s="433"/>
      <c r="F6" s="433"/>
      <c r="G6" s="433"/>
      <c r="H6" s="433"/>
      <c r="I6" s="433"/>
      <c r="J6" s="433"/>
      <c r="K6" s="433"/>
      <c r="L6" s="433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433" t="str">
        <f>'Kops a'!D8</f>
        <v>Parka iela 13, Olaine, Olaines novads, LV-2114</v>
      </c>
      <c r="E7" s="433"/>
      <c r="F7" s="433"/>
      <c r="G7" s="433"/>
      <c r="H7" s="433"/>
      <c r="I7" s="433"/>
      <c r="J7" s="433"/>
      <c r="K7" s="433"/>
      <c r="L7" s="433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433" t="str">
        <f>'Kops a'!D9</f>
        <v>Iepirkums Nr. AS OŪS 2021/10_E</v>
      </c>
      <c r="E8" s="433"/>
      <c r="F8" s="433"/>
      <c r="G8" s="433"/>
      <c r="H8" s="433"/>
      <c r="I8" s="433"/>
      <c r="J8" s="433"/>
      <c r="K8" s="433"/>
      <c r="L8" s="433"/>
      <c r="M8" s="16"/>
      <c r="N8" s="16"/>
      <c r="O8" s="16"/>
      <c r="P8" s="16"/>
    </row>
    <row r="9" spans="1:16" ht="11.25" customHeight="1" x14ac:dyDescent="0.2">
      <c r="A9" s="421" t="s">
        <v>57</v>
      </c>
      <c r="B9" s="421"/>
      <c r="C9" s="421"/>
      <c r="D9" s="421"/>
      <c r="E9" s="421"/>
      <c r="F9" s="421"/>
      <c r="G9" s="30"/>
      <c r="H9" s="30"/>
      <c r="I9" s="30"/>
      <c r="J9" s="425" t="s">
        <v>39</v>
      </c>
      <c r="K9" s="425"/>
      <c r="L9" s="425"/>
      <c r="M9" s="425"/>
      <c r="N9" s="432">
        <f>P31</f>
        <v>0</v>
      </c>
      <c r="O9" s="432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1"/>
      <c r="P10" s="89" t="str">
        <f>A37</f>
        <v xml:space="preserve">Tāme sastādīta 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389" t="s">
        <v>23</v>
      </c>
      <c r="B12" s="427" t="s">
        <v>40</v>
      </c>
      <c r="C12" s="423" t="s">
        <v>41</v>
      </c>
      <c r="D12" s="430" t="s">
        <v>42</v>
      </c>
      <c r="E12" s="413" t="s">
        <v>43</v>
      </c>
      <c r="F12" s="422" t="s">
        <v>44</v>
      </c>
      <c r="G12" s="423"/>
      <c r="H12" s="423"/>
      <c r="I12" s="423"/>
      <c r="J12" s="423"/>
      <c r="K12" s="424"/>
      <c r="L12" s="422" t="s">
        <v>45</v>
      </c>
      <c r="M12" s="423"/>
      <c r="N12" s="423"/>
      <c r="O12" s="423"/>
      <c r="P12" s="424"/>
    </row>
    <row r="13" spans="1:16" ht="137.25" customHeight="1" thickBot="1" x14ac:dyDescent="0.25">
      <c r="A13" s="426"/>
      <c r="B13" s="428"/>
      <c r="C13" s="429"/>
      <c r="D13" s="431"/>
      <c r="E13" s="41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ht="22.5" x14ac:dyDescent="0.2">
      <c r="A14" s="63">
        <v>1</v>
      </c>
      <c r="B14" s="64" t="s">
        <v>80</v>
      </c>
      <c r="C14" s="97" t="s">
        <v>58</v>
      </c>
      <c r="D14" s="98" t="s">
        <v>59</v>
      </c>
      <c r="E14" s="434">
        <v>145</v>
      </c>
      <c r="F14" s="98"/>
      <c r="G14" s="67"/>
      <c r="H14" s="67"/>
      <c r="I14" s="67"/>
      <c r="J14" s="67"/>
      <c r="K14" s="68"/>
      <c r="L14" s="70"/>
      <c r="M14" s="67"/>
      <c r="N14" s="67"/>
      <c r="O14" s="67"/>
      <c r="P14" s="68"/>
    </row>
    <row r="15" spans="1:16" x14ac:dyDescent="0.2">
      <c r="A15" s="37">
        <v>2</v>
      </c>
      <c r="B15" s="96" t="s">
        <v>80</v>
      </c>
      <c r="C15" s="97" t="s">
        <v>60</v>
      </c>
      <c r="D15" s="100" t="s">
        <v>61</v>
      </c>
      <c r="E15" s="435">
        <v>1</v>
      </c>
      <c r="F15" s="329"/>
      <c r="G15" s="67"/>
      <c r="H15" s="67"/>
      <c r="I15" s="67"/>
      <c r="J15" s="67"/>
      <c r="K15" s="68"/>
      <c r="L15" s="70"/>
      <c r="M15" s="67"/>
      <c r="N15" s="67"/>
      <c r="O15" s="67"/>
      <c r="P15" s="68"/>
    </row>
    <row r="16" spans="1:16" x14ac:dyDescent="0.2">
      <c r="A16" s="37">
        <v>3</v>
      </c>
      <c r="B16" s="96" t="s">
        <v>80</v>
      </c>
      <c r="C16" s="97" t="s">
        <v>62</v>
      </c>
      <c r="D16" s="98" t="s">
        <v>63</v>
      </c>
      <c r="E16" s="435">
        <v>2</v>
      </c>
      <c r="F16" s="329"/>
      <c r="G16" s="67"/>
      <c r="H16" s="67"/>
      <c r="I16" s="67"/>
      <c r="J16" s="67"/>
      <c r="K16" s="68"/>
      <c r="L16" s="70"/>
      <c r="M16" s="67"/>
      <c r="N16" s="67"/>
      <c r="O16" s="67"/>
      <c r="P16" s="68"/>
    </row>
    <row r="17" spans="1:16" x14ac:dyDescent="0.2">
      <c r="A17" s="37">
        <v>4</v>
      </c>
      <c r="B17" s="96" t="s">
        <v>80</v>
      </c>
      <c r="C17" s="97" t="s">
        <v>64</v>
      </c>
      <c r="D17" s="98" t="s">
        <v>65</v>
      </c>
      <c r="E17" s="435">
        <v>1</v>
      </c>
      <c r="F17" s="329"/>
      <c r="G17" s="67"/>
      <c r="H17" s="67"/>
      <c r="I17" s="67"/>
      <c r="J17" s="67"/>
      <c r="K17" s="68"/>
      <c r="L17" s="70"/>
      <c r="M17" s="67"/>
      <c r="N17" s="67"/>
      <c r="O17" s="67"/>
      <c r="P17" s="68"/>
    </row>
    <row r="18" spans="1:16" x14ac:dyDescent="0.2">
      <c r="A18" s="37">
        <v>5</v>
      </c>
      <c r="B18" s="96" t="s">
        <v>80</v>
      </c>
      <c r="C18" s="97" t="s">
        <v>66</v>
      </c>
      <c r="D18" s="98" t="s">
        <v>65</v>
      </c>
      <c r="E18" s="435">
        <v>1</v>
      </c>
      <c r="F18" s="329"/>
      <c r="G18" s="67"/>
      <c r="H18" s="67"/>
      <c r="I18" s="67"/>
      <c r="J18" s="67"/>
      <c r="K18" s="68"/>
      <c r="L18" s="70"/>
      <c r="M18" s="67"/>
      <c r="N18" s="67"/>
      <c r="O18" s="67"/>
      <c r="P18" s="68"/>
    </row>
    <row r="19" spans="1:16" x14ac:dyDescent="0.2">
      <c r="A19" s="37">
        <v>6</v>
      </c>
      <c r="B19" s="96" t="s">
        <v>80</v>
      </c>
      <c r="C19" s="97" t="s">
        <v>67</v>
      </c>
      <c r="D19" s="98" t="s">
        <v>65</v>
      </c>
      <c r="E19" s="435">
        <v>1</v>
      </c>
      <c r="F19" s="329"/>
      <c r="G19" s="67"/>
      <c r="H19" s="67"/>
      <c r="I19" s="67"/>
      <c r="J19" s="67"/>
      <c r="K19" s="68"/>
      <c r="L19" s="70"/>
      <c r="M19" s="67"/>
      <c r="N19" s="67"/>
      <c r="O19" s="67"/>
      <c r="P19" s="68"/>
    </row>
    <row r="20" spans="1:16" ht="22.5" x14ac:dyDescent="0.2">
      <c r="A20" s="37">
        <v>7</v>
      </c>
      <c r="B20" s="96" t="s">
        <v>80</v>
      </c>
      <c r="C20" s="97" t="s">
        <v>68</v>
      </c>
      <c r="D20" s="98" t="s">
        <v>61</v>
      </c>
      <c r="E20" s="435">
        <v>1</v>
      </c>
      <c r="F20" s="329"/>
      <c r="G20" s="67"/>
      <c r="H20" s="67"/>
      <c r="I20" s="67"/>
      <c r="J20" s="67"/>
      <c r="K20" s="68"/>
      <c r="L20" s="70"/>
      <c r="M20" s="67"/>
      <c r="N20" s="67"/>
      <c r="O20" s="67"/>
      <c r="P20" s="68"/>
    </row>
    <row r="21" spans="1:16" ht="22.5" x14ac:dyDescent="0.2">
      <c r="A21" s="37">
        <v>8</v>
      </c>
      <c r="B21" s="96" t="s">
        <v>80</v>
      </c>
      <c r="C21" s="97" t="s">
        <v>69</v>
      </c>
      <c r="D21" s="100" t="s">
        <v>61</v>
      </c>
      <c r="E21" s="435">
        <v>1</v>
      </c>
      <c r="F21" s="329"/>
      <c r="G21" s="67"/>
      <c r="H21" s="67"/>
      <c r="I21" s="67"/>
      <c r="J21" s="67"/>
      <c r="K21" s="68"/>
      <c r="L21" s="70"/>
      <c r="M21" s="67"/>
      <c r="N21" s="67"/>
      <c r="O21" s="67"/>
      <c r="P21" s="68"/>
    </row>
    <row r="22" spans="1:16" x14ac:dyDescent="0.2">
      <c r="A22" s="37">
        <v>9</v>
      </c>
      <c r="B22" s="96" t="s">
        <v>80</v>
      </c>
      <c r="C22" s="97" t="s">
        <v>70</v>
      </c>
      <c r="D22" s="100" t="s">
        <v>65</v>
      </c>
      <c r="E22" s="435">
        <v>1</v>
      </c>
      <c r="F22" s="329"/>
      <c r="G22" s="67"/>
      <c r="H22" s="67"/>
      <c r="I22" s="67"/>
      <c r="J22" s="67"/>
      <c r="K22" s="68"/>
      <c r="L22" s="70"/>
      <c r="M22" s="67"/>
      <c r="N22" s="67"/>
      <c r="O22" s="67"/>
      <c r="P22" s="68"/>
    </row>
    <row r="23" spans="1:16" ht="22.5" x14ac:dyDescent="0.2">
      <c r="A23" s="37">
        <v>10</v>
      </c>
      <c r="B23" s="96" t="s">
        <v>80</v>
      </c>
      <c r="C23" s="102" t="s">
        <v>71</v>
      </c>
      <c r="D23" s="100" t="s">
        <v>61</v>
      </c>
      <c r="E23" s="435">
        <v>1</v>
      </c>
      <c r="F23" s="329"/>
      <c r="G23" s="67"/>
      <c r="H23" s="67"/>
      <c r="I23" s="67"/>
      <c r="J23" s="67"/>
      <c r="K23" s="68"/>
      <c r="L23" s="70"/>
      <c r="M23" s="67"/>
      <c r="N23" s="67"/>
      <c r="O23" s="67"/>
      <c r="P23" s="68"/>
    </row>
    <row r="24" spans="1:16" x14ac:dyDescent="0.2">
      <c r="A24" s="37">
        <v>11</v>
      </c>
      <c r="B24" s="96" t="s">
        <v>80</v>
      </c>
      <c r="C24" s="97" t="s">
        <v>72</v>
      </c>
      <c r="D24" s="100" t="s">
        <v>63</v>
      </c>
      <c r="E24" s="435">
        <v>4</v>
      </c>
      <c r="F24" s="329"/>
      <c r="G24" s="67"/>
      <c r="H24" s="67"/>
      <c r="I24" s="67"/>
      <c r="J24" s="67"/>
      <c r="K24" s="68"/>
      <c r="L24" s="70"/>
      <c r="M24" s="67"/>
      <c r="N24" s="67"/>
      <c r="O24" s="67"/>
      <c r="P24" s="68"/>
    </row>
    <row r="25" spans="1:16" ht="33.75" x14ac:dyDescent="0.2">
      <c r="A25" s="37">
        <v>12</v>
      </c>
      <c r="B25" s="96" t="s">
        <v>80</v>
      </c>
      <c r="C25" s="102" t="s">
        <v>73</v>
      </c>
      <c r="D25" s="100" t="s">
        <v>61</v>
      </c>
      <c r="E25" s="435">
        <v>1</v>
      </c>
      <c r="F25" s="329"/>
      <c r="G25" s="67"/>
      <c r="H25" s="67"/>
      <c r="I25" s="67"/>
      <c r="J25" s="67"/>
      <c r="K25" s="68"/>
      <c r="L25" s="70"/>
      <c r="M25" s="67"/>
      <c r="N25" s="67"/>
      <c r="O25" s="67"/>
      <c r="P25" s="68"/>
    </row>
    <row r="26" spans="1:16" ht="33.75" x14ac:dyDescent="0.2">
      <c r="A26" s="37">
        <v>13</v>
      </c>
      <c r="B26" s="96" t="s">
        <v>80</v>
      </c>
      <c r="C26" s="103" t="s">
        <v>74</v>
      </c>
      <c r="D26" s="100" t="s">
        <v>61</v>
      </c>
      <c r="E26" s="435">
        <v>1</v>
      </c>
      <c r="F26" s="329"/>
      <c r="G26" s="67"/>
      <c r="H26" s="67"/>
      <c r="I26" s="67"/>
      <c r="J26" s="67"/>
      <c r="K26" s="68"/>
      <c r="L26" s="70"/>
      <c r="M26" s="67"/>
      <c r="N26" s="67"/>
      <c r="O26" s="67"/>
      <c r="P26" s="68"/>
    </row>
    <row r="27" spans="1:16" x14ac:dyDescent="0.2">
      <c r="A27" s="37">
        <v>14</v>
      </c>
      <c r="B27" s="96" t="s">
        <v>80</v>
      </c>
      <c r="C27" s="103" t="s">
        <v>75</v>
      </c>
      <c r="D27" s="100" t="s">
        <v>85</v>
      </c>
      <c r="E27" s="435">
        <v>150</v>
      </c>
      <c r="F27" s="329"/>
      <c r="G27" s="67"/>
      <c r="H27" s="67"/>
      <c r="I27" s="67"/>
      <c r="J27" s="67"/>
      <c r="K27" s="68"/>
      <c r="L27" s="70"/>
      <c r="M27" s="67"/>
      <c r="N27" s="67"/>
      <c r="O27" s="67"/>
      <c r="P27" s="68"/>
    </row>
    <row r="28" spans="1:16" x14ac:dyDescent="0.2">
      <c r="A28" s="37">
        <v>15</v>
      </c>
      <c r="B28" s="96" t="s">
        <v>80</v>
      </c>
      <c r="C28" s="104" t="s">
        <v>76</v>
      </c>
      <c r="D28" s="105" t="s">
        <v>84</v>
      </c>
      <c r="E28" s="434">
        <v>300</v>
      </c>
      <c r="F28" s="329"/>
      <c r="G28" s="67"/>
      <c r="H28" s="67"/>
      <c r="I28" s="67"/>
      <c r="J28" s="67"/>
      <c r="K28" s="68"/>
      <c r="L28" s="70"/>
      <c r="M28" s="67"/>
      <c r="N28" s="67"/>
      <c r="O28" s="67"/>
      <c r="P28" s="68"/>
    </row>
    <row r="29" spans="1:16" x14ac:dyDescent="0.2">
      <c r="A29" s="37"/>
      <c r="B29" s="96"/>
      <c r="C29" s="175" t="s">
        <v>77</v>
      </c>
      <c r="D29" s="106" t="s">
        <v>78</v>
      </c>
      <c r="E29" s="434">
        <v>12</v>
      </c>
      <c r="F29" s="329"/>
      <c r="G29" s="67"/>
      <c r="H29" s="67"/>
      <c r="I29" s="67"/>
      <c r="J29" s="67"/>
      <c r="K29" s="68"/>
      <c r="L29" s="70"/>
      <c r="M29" s="67"/>
      <c r="N29" s="67"/>
      <c r="O29" s="67"/>
      <c r="P29" s="68"/>
    </row>
    <row r="30" spans="1:16" ht="12" thickBot="1" x14ac:dyDescent="0.25">
      <c r="A30" s="37"/>
      <c r="B30" s="38"/>
      <c r="C30" s="107" t="s">
        <v>79</v>
      </c>
      <c r="D30" s="106" t="s">
        <v>85</v>
      </c>
      <c r="E30" s="436">
        <v>45</v>
      </c>
      <c r="F30" s="329"/>
      <c r="G30" s="67"/>
      <c r="H30" s="67"/>
      <c r="I30" s="67"/>
      <c r="J30" s="67"/>
      <c r="K30" s="68"/>
      <c r="L30" s="70"/>
      <c r="M30" s="67"/>
      <c r="N30" s="67"/>
      <c r="O30" s="67"/>
      <c r="P30" s="68"/>
    </row>
    <row r="31" spans="1:16" ht="12" thickBot="1" x14ac:dyDescent="0.25">
      <c r="A31" s="416" t="s">
        <v>598</v>
      </c>
      <c r="B31" s="417"/>
      <c r="C31" s="417"/>
      <c r="D31" s="417"/>
      <c r="E31" s="417"/>
      <c r="F31" s="417"/>
      <c r="G31" s="417"/>
      <c r="H31" s="417"/>
      <c r="I31" s="417"/>
      <c r="J31" s="417"/>
      <c r="K31" s="418"/>
      <c r="L31" s="71">
        <f>SUM(L14:L30)</f>
        <v>0</v>
      </c>
      <c r="M31" s="72">
        <f>SUM(M14:M30)</f>
        <v>0</v>
      </c>
      <c r="N31" s="72">
        <f>SUM(N14:N30)</f>
        <v>0</v>
      </c>
      <c r="O31" s="72">
        <f>SUM(O14:O30)</f>
        <v>0</v>
      </c>
      <c r="P31" s="73">
        <f>SUM(P14:P30)</f>
        <v>0</v>
      </c>
    </row>
    <row r="32" spans="1:16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2">
      <c r="A34" s="1" t="s">
        <v>14</v>
      </c>
      <c r="B34" s="16"/>
      <c r="C34" s="415"/>
      <c r="D34" s="415"/>
      <c r="E34" s="415"/>
      <c r="F34" s="415"/>
      <c r="G34" s="415"/>
      <c r="H34" s="415"/>
      <c r="I34" s="16"/>
      <c r="J34" s="16"/>
      <c r="K34" s="16"/>
      <c r="L34" s="16"/>
      <c r="M34" s="16"/>
      <c r="N34" s="16"/>
      <c r="O34" s="16"/>
      <c r="P34" s="16"/>
    </row>
    <row r="35" spans="1:16" x14ac:dyDescent="0.2">
      <c r="A35" s="16"/>
      <c r="B35" s="16"/>
      <c r="C35" s="367" t="s">
        <v>15</v>
      </c>
      <c r="D35" s="367"/>
      <c r="E35" s="367"/>
      <c r="F35" s="367"/>
      <c r="G35" s="367"/>
      <c r="H35" s="367"/>
      <c r="I35" s="16"/>
      <c r="J35" s="16"/>
      <c r="K35" s="16"/>
      <c r="L35" s="16"/>
      <c r="M35" s="16"/>
      <c r="N35" s="16"/>
      <c r="O35" s="16"/>
      <c r="P35" s="16"/>
    </row>
    <row r="36" spans="1:16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x14ac:dyDescent="0.2">
      <c r="A37" s="87" t="str">
        <f>'Kops a'!A41</f>
        <v xml:space="preserve">Tāme sastādīta </v>
      </c>
      <c r="B37" s="88"/>
      <c r="C37" s="88"/>
      <c r="D37" s="88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2">
      <c r="A39" s="1" t="s">
        <v>37</v>
      </c>
      <c r="B39" s="16"/>
      <c r="C39" s="415"/>
      <c r="D39" s="415"/>
      <c r="E39" s="415"/>
      <c r="F39" s="415"/>
      <c r="G39" s="415"/>
      <c r="H39" s="415"/>
      <c r="I39" s="16"/>
      <c r="J39" s="16"/>
      <c r="K39" s="16"/>
      <c r="L39" s="16"/>
      <c r="M39" s="16"/>
      <c r="N39" s="16"/>
      <c r="O39" s="16"/>
      <c r="P39" s="16"/>
    </row>
    <row r="40" spans="1:16" x14ac:dyDescent="0.2">
      <c r="A40" s="16"/>
      <c r="B40" s="16"/>
      <c r="C40" s="367" t="s">
        <v>15</v>
      </c>
      <c r="D40" s="367"/>
      <c r="E40" s="367"/>
      <c r="F40" s="367"/>
      <c r="G40" s="367"/>
      <c r="H40" s="367"/>
      <c r="I40" s="16"/>
      <c r="J40" s="16"/>
      <c r="K40" s="16"/>
      <c r="L40" s="16"/>
      <c r="M40" s="16"/>
      <c r="N40" s="16"/>
      <c r="O40" s="16"/>
      <c r="P40" s="16"/>
    </row>
    <row r="41" spans="1:16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2">
      <c r="A42" s="87" t="s">
        <v>54</v>
      </c>
      <c r="B42" s="88"/>
      <c r="C42" s="92">
        <f>'Kops a'!C46</f>
        <v>0</v>
      </c>
      <c r="D42" s="5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mergeCells count="22"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39:H39"/>
    <mergeCell ref="C40:H40"/>
    <mergeCell ref="C34:H34"/>
    <mergeCell ref="C35:H35"/>
    <mergeCell ref="A31:K31"/>
  </mergeCells>
  <conditionalFormatting sqref="A14:B30 I14:J30 G14:G30">
    <cfRule type="cellIs" dxfId="298" priority="20" operator="equal">
      <formula>0</formula>
    </cfRule>
  </conditionalFormatting>
  <conditionalFormatting sqref="N9:O9">
    <cfRule type="cellIs" dxfId="297" priority="18" operator="equal">
      <formula>0</formula>
    </cfRule>
  </conditionalFormatting>
  <conditionalFormatting sqref="A9:F9">
    <cfRule type="containsText" dxfId="296" priority="1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95" priority="15" operator="equal">
      <formula>0</formula>
    </cfRule>
  </conditionalFormatting>
  <conditionalFormatting sqref="O10:P10">
    <cfRule type="cellIs" dxfId="294" priority="14" operator="equal">
      <formula>"20__. gada __. _________"</formula>
    </cfRule>
  </conditionalFormatting>
  <conditionalFormatting sqref="A31:K31">
    <cfRule type="containsText" dxfId="293" priority="12" operator="containsText" text="Tiešās izmaksas kopā, t. sk. darba devēja sociālais nodoklis __.__% ">
      <formula>NOT(ISERROR(SEARCH("Tiešās izmaksas kopā, t. sk. darba devēja sociālais nodoklis __.__% ",A31)))</formula>
    </cfRule>
  </conditionalFormatting>
  <conditionalFormatting sqref="C39:H39">
    <cfRule type="cellIs" dxfId="292" priority="9" operator="equal">
      <formula>0</formula>
    </cfRule>
  </conditionalFormatting>
  <conditionalFormatting sqref="C34:H34">
    <cfRule type="cellIs" dxfId="291" priority="8" operator="equal">
      <formula>0</formula>
    </cfRule>
  </conditionalFormatting>
  <conditionalFormatting sqref="L31:P31 H14:H30 K14:P30">
    <cfRule type="cellIs" dxfId="290" priority="7" operator="equal">
      <formula>0</formula>
    </cfRule>
  </conditionalFormatting>
  <conditionalFormatting sqref="C4:I4">
    <cfRule type="cellIs" dxfId="289" priority="6" operator="equal">
      <formula>0</formula>
    </cfRule>
  </conditionalFormatting>
  <conditionalFormatting sqref="D5:L8">
    <cfRule type="cellIs" dxfId="288" priority="4" operator="equal">
      <formula>0</formula>
    </cfRule>
  </conditionalFormatting>
  <conditionalFormatting sqref="C39:H39 C42 C34:H34">
    <cfRule type="cellIs" dxfId="287" priority="3" operator="equal">
      <formula>0</formula>
    </cfRule>
  </conditionalFormatting>
  <conditionalFormatting sqref="D1">
    <cfRule type="cellIs" dxfId="286" priority="2" operator="equal">
      <formula>0</formula>
    </cfRule>
  </conditionalFormatting>
  <conditionalFormatting sqref="C26:C27">
    <cfRule type="cellIs" dxfId="285" priority="1" operator="equal">
      <formula>0</formula>
    </cfRule>
  </conditionalFormatting>
  <pageMargins left="0.9055118110236221" right="0.51181102362204722" top="0.74803149606299213" bottom="0.74803149606299213" header="0.31496062992125984" footer="0.31496062992125984"/>
  <pageSetup scale="9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BC596309-6EE4-47E0-A590-F3D2F6DA868B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10" operator="containsText" id="{A5053C80-E745-4777-A201-BBBD02E74FC0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P102"/>
  <sheetViews>
    <sheetView view="pageBreakPreview" zoomScale="130" zoomScaleNormal="100" zoomScaleSheetLayoutView="130" workbookViewId="0">
      <selection activeCell="C88" sqref="C88:C89"/>
    </sheetView>
  </sheetViews>
  <sheetFormatPr defaultRowHeight="11.25" x14ac:dyDescent="0.2"/>
  <cols>
    <col min="1" max="2" width="4.5703125" style="1" customWidth="1"/>
    <col min="3" max="3" width="38.42578125" style="1" customWidth="1"/>
    <col min="4" max="4" width="5.28515625" style="1" customWidth="1"/>
    <col min="5" max="5" width="7.140625" style="1" customWidth="1"/>
    <col min="6" max="6" width="5.42578125" style="1" customWidth="1"/>
    <col min="7" max="7" width="4.85546875" style="1" customWidth="1"/>
    <col min="8" max="8" width="5.85546875" style="1" customWidth="1"/>
    <col min="9" max="9" width="6.42578125" style="1" customWidth="1"/>
    <col min="10" max="10" width="5.85546875" style="1" customWidth="1"/>
    <col min="11" max="11" width="7" style="1" customWidth="1"/>
    <col min="12" max="12" width="6.5703125" style="1" customWidth="1"/>
    <col min="13" max="13" width="7" style="1" customWidth="1"/>
    <col min="14" max="14" width="6.85546875" style="1" customWidth="1"/>
    <col min="15" max="15" width="7.28515625" style="1" customWidth="1"/>
    <col min="16" max="16" width="8.140625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1">
        <f>'Kops a'!A16</f>
        <v>2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19" t="s">
        <v>82</v>
      </c>
      <c r="D2" s="419"/>
      <c r="E2" s="419"/>
      <c r="F2" s="419"/>
      <c r="G2" s="419"/>
      <c r="H2" s="419"/>
      <c r="I2" s="419"/>
      <c r="J2" s="28"/>
    </row>
    <row r="3" spans="1:16" x14ac:dyDescent="0.2">
      <c r="A3" s="29"/>
      <c r="B3" s="29"/>
      <c r="C3" s="410" t="s">
        <v>17</v>
      </c>
      <c r="D3" s="410"/>
      <c r="E3" s="410"/>
      <c r="F3" s="410"/>
      <c r="G3" s="410"/>
      <c r="H3" s="410"/>
      <c r="I3" s="410"/>
      <c r="J3" s="29"/>
    </row>
    <row r="4" spans="1:16" x14ac:dyDescent="0.2">
      <c r="A4" s="29"/>
      <c r="B4" s="29"/>
      <c r="C4" s="420" t="s">
        <v>52</v>
      </c>
      <c r="D4" s="420"/>
      <c r="E4" s="420"/>
      <c r="F4" s="420"/>
      <c r="G4" s="420"/>
      <c r="H4" s="420"/>
      <c r="I4" s="420"/>
      <c r="J4" s="29"/>
    </row>
    <row r="5" spans="1:16" x14ac:dyDescent="0.2">
      <c r="A5" s="22"/>
      <c r="B5" s="22"/>
      <c r="C5" s="26" t="s">
        <v>5</v>
      </c>
      <c r="D5" s="433" t="str">
        <f>'Kops a'!D6</f>
        <v>Daudzdzīvokļu dzīvojamās ēkas energoefektivitātes paaugstināšana</v>
      </c>
      <c r="E5" s="433"/>
      <c r="F5" s="433"/>
      <c r="G5" s="433"/>
      <c r="H5" s="433"/>
      <c r="I5" s="433"/>
      <c r="J5" s="433"/>
      <c r="K5" s="433"/>
      <c r="L5" s="433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433" t="str">
        <f>'Kops a'!D7</f>
        <v>Daudzdzīvokļu dzīvojamās ēkas energoefektivitātes paaugstināšana</v>
      </c>
      <c r="E6" s="433"/>
      <c r="F6" s="433"/>
      <c r="G6" s="433"/>
      <c r="H6" s="433"/>
      <c r="I6" s="433"/>
      <c r="J6" s="433"/>
      <c r="K6" s="433"/>
      <c r="L6" s="433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433" t="str">
        <f>'Kops a'!D8</f>
        <v>Parka iela 13, Olaine, Olaines novads, LV-2114</v>
      </c>
      <c r="E7" s="433"/>
      <c r="F7" s="433"/>
      <c r="G7" s="433"/>
      <c r="H7" s="433"/>
      <c r="I7" s="433"/>
      <c r="J7" s="433"/>
      <c r="K7" s="433"/>
      <c r="L7" s="433"/>
      <c r="M7" s="16"/>
      <c r="N7" s="16"/>
      <c r="O7" s="16"/>
      <c r="P7" s="16"/>
    </row>
    <row r="8" spans="1:16" x14ac:dyDescent="0.2">
      <c r="A8" s="22"/>
      <c r="B8" s="22"/>
      <c r="C8" s="95" t="s">
        <v>20</v>
      </c>
      <c r="D8" s="433" t="str">
        <f>'Kops a'!D9</f>
        <v>Iepirkums Nr. AS OŪS 2021/10_E</v>
      </c>
      <c r="E8" s="433"/>
      <c r="F8" s="433"/>
      <c r="G8" s="433"/>
      <c r="H8" s="433"/>
      <c r="I8" s="433"/>
      <c r="J8" s="433"/>
      <c r="K8" s="433"/>
      <c r="L8" s="433"/>
      <c r="M8" s="16"/>
      <c r="N8" s="16"/>
      <c r="O8" s="16"/>
      <c r="P8" s="16"/>
    </row>
    <row r="9" spans="1:16" ht="11.25" customHeight="1" x14ac:dyDescent="0.2">
      <c r="A9" s="421" t="s">
        <v>95</v>
      </c>
      <c r="B9" s="421"/>
      <c r="C9" s="421"/>
      <c r="D9" s="421"/>
      <c r="E9" s="421"/>
      <c r="F9" s="421"/>
      <c r="G9" s="30"/>
      <c r="H9" s="30"/>
      <c r="I9" s="30"/>
      <c r="J9" s="425" t="s">
        <v>39</v>
      </c>
      <c r="K9" s="425"/>
      <c r="L9" s="425"/>
      <c r="M9" s="425"/>
      <c r="N9" s="432">
        <f>P90</f>
        <v>0</v>
      </c>
      <c r="O9" s="432"/>
      <c r="P9" s="30"/>
    </row>
    <row r="10" spans="1:16" x14ac:dyDescent="0.2">
      <c r="A10" s="31"/>
      <c r="B10" s="32"/>
      <c r="C10" s="95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A96</f>
        <v xml:space="preserve">Tāme sastādīta </v>
      </c>
    </row>
    <row r="11" spans="1:16" ht="12" thickBot="1" x14ac:dyDescent="0.25">
      <c r="A11" s="31"/>
      <c r="B11" s="32"/>
      <c r="C11" s="95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389" t="s">
        <v>23</v>
      </c>
      <c r="B12" s="427" t="s">
        <v>40</v>
      </c>
      <c r="C12" s="423" t="s">
        <v>41</v>
      </c>
      <c r="D12" s="430" t="s">
        <v>42</v>
      </c>
      <c r="E12" s="413" t="s">
        <v>43</v>
      </c>
      <c r="F12" s="422" t="s">
        <v>44</v>
      </c>
      <c r="G12" s="423"/>
      <c r="H12" s="423"/>
      <c r="I12" s="423"/>
      <c r="J12" s="423"/>
      <c r="K12" s="424"/>
      <c r="L12" s="422" t="s">
        <v>45</v>
      </c>
      <c r="M12" s="423"/>
      <c r="N12" s="423"/>
      <c r="O12" s="423"/>
      <c r="P12" s="424"/>
    </row>
    <row r="13" spans="1:16" ht="126.75" customHeight="1" thickBot="1" x14ac:dyDescent="0.25">
      <c r="A13" s="426"/>
      <c r="B13" s="428"/>
      <c r="C13" s="429"/>
      <c r="D13" s="431"/>
      <c r="E13" s="41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98"/>
      <c r="B14" s="176"/>
      <c r="C14" s="160" t="s">
        <v>83</v>
      </c>
      <c r="D14" s="181"/>
      <c r="E14" s="182"/>
      <c r="F14" s="181"/>
      <c r="G14" s="98"/>
      <c r="H14" s="67">
        <f>ROUND(F14*G14,2)</f>
        <v>0</v>
      </c>
      <c r="I14" s="67">
        <v>0</v>
      </c>
      <c r="J14" s="67"/>
      <c r="K14" s="68"/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ht="22.5" x14ac:dyDescent="0.2">
      <c r="A15" s="142">
        <v>1</v>
      </c>
      <c r="B15" s="143" t="s">
        <v>80</v>
      </c>
      <c r="C15" s="237" t="s">
        <v>182</v>
      </c>
      <c r="D15" s="181" t="s">
        <v>237</v>
      </c>
      <c r="E15" s="183">
        <v>70</v>
      </c>
      <c r="F15" s="184"/>
      <c r="G15" s="98"/>
      <c r="H15" s="47"/>
      <c r="I15" s="67"/>
      <c r="J15" s="67"/>
      <c r="K15" s="48"/>
      <c r="L15" s="49"/>
      <c r="M15" s="47"/>
      <c r="N15" s="47"/>
      <c r="O15" s="47"/>
      <c r="P15" s="48"/>
    </row>
    <row r="16" spans="1:16" ht="33.75" x14ac:dyDescent="0.2">
      <c r="A16" s="142">
        <f>A15+1</f>
        <v>2</v>
      </c>
      <c r="B16" s="143" t="s">
        <v>80</v>
      </c>
      <c r="C16" s="161" t="s">
        <v>183</v>
      </c>
      <c r="D16" s="181" t="s">
        <v>238</v>
      </c>
      <c r="E16" s="108">
        <v>86</v>
      </c>
      <c r="F16" s="184"/>
      <c r="G16" s="329"/>
      <c r="H16" s="47"/>
      <c r="I16" s="67"/>
      <c r="J16" s="67"/>
      <c r="K16" s="48"/>
      <c r="L16" s="49"/>
      <c r="M16" s="47"/>
      <c r="N16" s="47"/>
      <c r="O16" s="47"/>
      <c r="P16" s="48"/>
    </row>
    <row r="17" spans="1:16" ht="22.5" x14ac:dyDescent="0.2">
      <c r="A17" s="142">
        <f>A16+1</f>
        <v>3</v>
      </c>
      <c r="B17" s="143" t="s">
        <v>80</v>
      </c>
      <c r="C17" s="161" t="s">
        <v>184</v>
      </c>
      <c r="D17" s="150" t="s">
        <v>63</v>
      </c>
      <c r="E17" s="185">
        <v>2</v>
      </c>
      <c r="F17" s="184"/>
      <c r="G17" s="329"/>
      <c r="H17" s="47"/>
      <c r="I17" s="67"/>
      <c r="J17" s="67"/>
      <c r="K17" s="48"/>
      <c r="L17" s="49"/>
      <c r="M17" s="47"/>
      <c r="N17" s="47"/>
      <c r="O17" s="47"/>
      <c r="P17" s="48"/>
    </row>
    <row r="18" spans="1:16" ht="33.75" x14ac:dyDescent="0.2">
      <c r="A18" s="142">
        <f>A17+1</f>
        <v>4</v>
      </c>
      <c r="B18" s="148" t="s">
        <v>80</v>
      </c>
      <c r="C18" s="163" t="s">
        <v>185</v>
      </c>
      <c r="D18" s="181" t="s">
        <v>238</v>
      </c>
      <c r="E18" s="110">
        <v>1.7</v>
      </c>
      <c r="F18" s="184"/>
      <c r="G18" s="329"/>
      <c r="H18" s="47"/>
      <c r="I18" s="67"/>
      <c r="J18" s="67"/>
      <c r="K18" s="48"/>
      <c r="L18" s="49"/>
      <c r="M18" s="47"/>
      <c r="N18" s="47"/>
      <c r="O18" s="47"/>
      <c r="P18" s="48"/>
    </row>
    <row r="19" spans="1:16" ht="22.5" x14ac:dyDescent="0.2">
      <c r="A19" s="101"/>
      <c r="B19" s="107"/>
      <c r="C19" s="342" t="s">
        <v>186</v>
      </c>
      <c r="D19" s="181" t="s">
        <v>238</v>
      </c>
      <c r="E19" s="108">
        <f>ROUND(E18*1.1,1)</f>
        <v>1.9</v>
      </c>
      <c r="F19" s="184"/>
      <c r="G19" s="329"/>
      <c r="H19" s="47"/>
      <c r="I19" s="67"/>
      <c r="J19" s="67"/>
      <c r="K19" s="48"/>
      <c r="L19" s="49"/>
      <c r="M19" s="47"/>
      <c r="N19" s="47"/>
      <c r="O19" s="47"/>
      <c r="P19" s="48"/>
    </row>
    <row r="20" spans="1:16" x14ac:dyDescent="0.2">
      <c r="A20" s="101"/>
      <c r="B20" s="107"/>
      <c r="C20" s="156" t="s">
        <v>141</v>
      </c>
      <c r="D20" s="181" t="s">
        <v>78</v>
      </c>
      <c r="E20" s="108">
        <v>7</v>
      </c>
      <c r="F20" s="184"/>
      <c r="G20" s="329"/>
      <c r="H20" s="47"/>
      <c r="I20" s="67"/>
      <c r="J20" s="67"/>
      <c r="K20" s="48"/>
      <c r="L20" s="49"/>
      <c r="M20" s="47"/>
      <c r="N20" s="47"/>
      <c r="O20" s="47"/>
      <c r="P20" s="48"/>
    </row>
    <row r="21" spans="1:16" x14ac:dyDescent="0.2">
      <c r="A21" s="101"/>
      <c r="B21" s="107"/>
      <c r="C21" s="342" t="s">
        <v>86</v>
      </c>
      <c r="D21" s="182" t="s">
        <v>78</v>
      </c>
      <c r="E21" s="108">
        <f>ROUND(E18*92,1)</f>
        <v>156.4</v>
      </c>
      <c r="F21" s="184"/>
      <c r="G21" s="329"/>
      <c r="H21" s="47"/>
      <c r="I21" s="67"/>
      <c r="J21" s="67"/>
      <c r="K21" s="48"/>
      <c r="L21" s="49"/>
      <c r="M21" s="47"/>
      <c r="N21" s="47"/>
      <c r="O21" s="47"/>
      <c r="P21" s="48"/>
    </row>
    <row r="22" spans="1:16" ht="45" x14ac:dyDescent="0.2">
      <c r="A22" s="142">
        <f>A18+1</f>
        <v>5</v>
      </c>
      <c r="B22" s="143" t="s">
        <v>80</v>
      </c>
      <c r="C22" s="161" t="s">
        <v>187</v>
      </c>
      <c r="D22" s="181" t="s">
        <v>238</v>
      </c>
      <c r="E22" s="108">
        <v>10.6</v>
      </c>
      <c r="F22" s="184"/>
      <c r="G22" s="329"/>
      <c r="H22" s="47"/>
      <c r="I22" s="67"/>
      <c r="J22" s="67"/>
      <c r="K22" s="48"/>
      <c r="L22" s="49"/>
      <c r="M22" s="47"/>
      <c r="N22" s="47"/>
      <c r="O22" s="47"/>
      <c r="P22" s="48"/>
    </row>
    <row r="23" spans="1:16" x14ac:dyDescent="0.2">
      <c r="A23" s="142"/>
      <c r="B23" s="186"/>
      <c r="C23" s="175" t="s">
        <v>188</v>
      </c>
      <c r="D23" s="98" t="s">
        <v>153</v>
      </c>
      <c r="E23" s="187">
        <f>ROUND(E22*1.3,1)</f>
        <v>13.8</v>
      </c>
      <c r="F23" s="184"/>
      <c r="G23" s="329"/>
      <c r="H23" s="47"/>
      <c r="I23" s="67"/>
      <c r="J23" s="67"/>
      <c r="K23" s="48"/>
      <c r="L23" s="49"/>
      <c r="M23" s="47"/>
      <c r="N23" s="47"/>
      <c r="O23" s="47"/>
      <c r="P23" s="48"/>
    </row>
    <row r="24" spans="1:16" ht="33.75" x14ac:dyDescent="0.2">
      <c r="A24" s="142">
        <f>A22+1</f>
        <v>6</v>
      </c>
      <c r="B24" s="143" t="s">
        <v>80</v>
      </c>
      <c r="C24" s="161" t="s">
        <v>189</v>
      </c>
      <c r="D24" s="181" t="s">
        <v>81</v>
      </c>
      <c r="E24" s="108">
        <v>186</v>
      </c>
      <c r="F24" s="184"/>
      <c r="G24" s="329"/>
      <c r="H24" s="47"/>
      <c r="I24" s="67"/>
      <c r="J24" s="67"/>
      <c r="K24" s="48"/>
      <c r="L24" s="49"/>
      <c r="M24" s="47"/>
      <c r="N24" s="47"/>
      <c r="O24" s="47"/>
      <c r="P24" s="48"/>
    </row>
    <row r="25" spans="1:16" x14ac:dyDescent="0.2">
      <c r="A25" s="98"/>
      <c r="B25" s="159"/>
      <c r="C25" s="165" t="s">
        <v>190</v>
      </c>
      <c r="D25" s="100"/>
      <c r="E25" s="105"/>
      <c r="F25" s="184"/>
      <c r="G25" s="329"/>
      <c r="H25" s="47"/>
      <c r="I25" s="67"/>
      <c r="J25" s="67"/>
      <c r="K25" s="48"/>
      <c r="L25" s="49"/>
      <c r="M25" s="47"/>
      <c r="N25" s="47"/>
      <c r="O25" s="47"/>
      <c r="P25" s="48"/>
    </row>
    <row r="26" spans="1:16" ht="33.75" x14ac:dyDescent="0.2">
      <c r="A26" s="142">
        <f>A24+1</f>
        <v>7</v>
      </c>
      <c r="B26" s="143" t="s">
        <v>80</v>
      </c>
      <c r="C26" s="161" t="s">
        <v>191</v>
      </c>
      <c r="D26" s="181" t="s">
        <v>238</v>
      </c>
      <c r="E26" s="108">
        <v>52</v>
      </c>
      <c r="F26" s="184"/>
      <c r="G26" s="329"/>
      <c r="H26" s="47"/>
      <c r="I26" s="67"/>
      <c r="J26" s="67"/>
      <c r="K26" s="48"/>
      <c r="L26" s="49"/>
      <c r="M26" s="47"/>
      <c r="N26" s="47"/>
      <c r="O26" s="47"/>
      <c r="P26" s="48"/>
    </row>
    <row r="27" spans="1:16" x14ac:dyDescent="0.2">
      <c r="A27" s="142"/>
      <c r="B27" s="186"/>
      <c r="C27" s="175" t="s">
        <v>192</v>
      </c>
      <c r="D27" s="98" t="s">
        <v>153</v>
      </c>
      <c r="E27" s="187">
        <f>ROUND(E26*1.3,1)</f>
        <v>67.599999999999994</v>
      </c>
      <c r="F27" s="184"/>
      <c r="G27" s="329"/>
      <c r="H27" s="47"/>
      <c r="I27" s="67"/>
      <c r="J27" s="67"/>
      <c r="K27" s="48"/>
      <c r="L27" s="49"/>
      <c r="M27" s="47"/>
      <c r="N27" s="47"/>
      <c r="O27" s="47"/>
      <c r="P27" s="48"/>
    </row>
    <row r="28" spans="1:16" ht="33.75" x14ac:dyDescent="0.2">
      <c r="A28" s="189">
        <f>A26+1</f>
        <v>8</v>
      </c>
      <c r="B28" s="143" t="s">
        <v>80</v>
      </c>
      <c r="C28" s="190" t="s">
        <v>193</v>
      </c>
      <c r="D28" s="191" t="s">
        <v>152</v>
      </c>
      <c r="E28" s="192">
        <f>ROUND(68,1)</f>
        <v>68</v>
      </c>
      <c r="F28" s="184"/>
      <c r="G28" s="329"/>
      <c r="H28" s="47"/>
      <c r="I28" s="67"/>
      <c r="J28" s="67"/>
      <c r="K28" s="48"/>
      <c r="L28" s="49"/>
      <c r="M28" s="47"/>
      <c r="N28" s="47"/>
      <c r="O28" s="47"/>
      <c r="P28" s="48"/>
    </row>
    <row r="29" spans="1:16" x14ac:dyDescent="0.2">
      <c r="A29" s="193"/>
      <c r="B29" s="194"/>
      <c r="C29" s="195" t="s">
        <v>194</v>
      </c>
      <c r="D29" s="191" t="s">
        <v>153</v>
      </c>
      <c r="E29" s="187">
        <f>ROUND(E28*0.1*1.2,1)</f>
        <v>8.1999999999999993</v>
      </c>
      <c r="F29" s="184"/>
      <c r="G29" s="329"/>
      <c r="H29" s="47"/>
      <c r="I29" s="67"/>
      <c r="J29" s="67"/>
      <c r="K29" s="48"/>
      <c r="L29" s="49"/>
      <c r="M29" s="47"/>
      <c r="N29" s="47"/>
      <c r="O29" s="47"/>
      <c r="P29" s="48"/>
    </row>
    <row r="30" spans="1:16" ht="33.75" x14ac:dyDescent="0.2">
      <c r="A30" s="101">
        <f>A28+1</f>
        <v>9</v>
      </c>
      <c r="B30" s="148" t="s">
        <v>80</v>
      </c>
      <c r="C30" s="196" t="s">
        <v>195</v>
      </c>
      <c r="D30" s="191" t="s">
        <v>152</v>
      </c>
      <c r="E30" s="192">
        <v>67.400000000000006</v>
      </c>
      <c r="F30" s="184"/>
      <c r="G30" s="329"/>
      <c r="H30" s="47"/>
      <c r="I30" s="67"/>
      <c r="J30" s="67"/>
      <c r="K30" s="48"/>
      <c r="L30" s="49"/>
      <c r="M30" s="47"/>
      <c r="N30" s="47"/>
      <c r="O30" s="47"/>
      <c r="P30" s="48"/>
    </row>
    <row r="31" spans="1:16" x14ac:dyDescent="0.2">
      <c r="A31" s="101"/>
      <c r="B31" s="197"/>
      <c r="C31" s="175" t="s">
        <v>192</v>
      </c>
      <c r="D31" s="99" t="s">
        <v>153</v>
      </c>
      <c r="E31" s="187">
        <f>ROUND(E30*0.12*1.3,1)</f>
        <v>10.5</v>
      </c>
      <c r="F31" s="184"/>
      <c r="G31" s="329"/>
      <c r="H31" s="47"/>
      <c r="I31" s="67"/>
      <c r="J31" s="67"/>
      <c r="K31" s="48"/>
      <c r="L31" s="49"/>
      <c r="M31" s="47"/>
      <c r="N31" s="47"/>
      <c r="O31" s="47"/>
      <c r="P31" s="48"/>
    </row>
    <row r="32" spans="1:16" ht="22.5" x14ac:dyDescent="0.2">
      <c r="A32" s="189">
        <f>A30+1</f>
        <v>10</v>
      </c>
      <c r="B32" s="143" t="s">
        <v>80</v>
      </c>
      <c r="C32" s="190" t="s">
        <v>196</v>
      </c>
      <c r="D32" s="191" t="s">
        <v>152</v>
      </c>
      <c r="E32" s="192">
        <v>67.400000000000006</v>
      </c>
      <c r="F32" s="184"/>
      <c r="G32" s="329"/>
      <c r="H32" s="47"/>
      <c r="I32" s="67"/>
      <c r="J32" s="67"/>
      <c r="K32" s="48"/>
      <c r="L32" s="49"/>
      <c r="M32" s="47"/>
      <c r="N32" s="47"/>
      <c r="O32" s="47"/>
      <c r="P32" s="48"/>
    </row>
    <row r="33" spans="1:16" ht="22.5" x14ac:dyDescent="0.2">
      <c r="A33" s="193"/>
      <c r="B33" s="194"/>
      <c r="C33" s="343" t="s">
        <v>197</v>
      </c>
      <c r="D33" s="191" t="s">
        <v>152</v>
      </c>
      <c r="E33" s="187">
        <f>ROUND(E32*1.05,1)</f>
        <v>70.8</v>
      </c>
      <c r="F33" s="184"/>
      <c r="G33" s="329"/>
      <c r="H33" s="47"/>
      <c r="I33" s="67"/>
      <c r="J33" s="67"/>
      <c r="K33" s="48"/>
      <c r="L33" s="49"/>
      <c r="M33" s="47"/>
      <c r="N33" s="47"/>
      <c r="O33" s="47"/>
      <c r="P33" s="48"/>
    </row>
    <row r="34" spans="1:16" ht="22.5" x14ac:dyDescent="0.2">
      <c r="A34" s="189">
        <f>A32+1</f>
        <v>11</v>
      </c>
      <c r="B34" s="143" t="s">
        <v>80</v>
      </c>
      <c r="C34" s="198" t="s">
        <v>198</v>
      </c>
      <c r="D34" s="199" t="s">
        <v>91</v>
      </c>
      <c r="E34" s="187">
        <v>121.4</v>
      </c>
      <c r="F34" s="184"/>
      <c r="G34" s="329"/>
      <c r="H34" s="47"/>
      <c r="I34" s="67"/>
      <c r="J34" s="67"/>
      <c r="K34" s="48"/>
      <c r="L34" s="49"/>
      <c r="M34" s="47"/>
      <c r="N34" s="47"/>
      <c r="O34" s="47"/>
      <c r="P34" s="48"/>
    </row>
    <row r="35" spans="1:16" x14ac:dyDescent="0.2">
      <c r="A35" s="193"/>
      <c r="B35" s="194"/>
      <c r="C35" s="200" t="s">
        <v>199</v>
      </c>
      <c r="D35" s="201" t="s">
        <v>91</v>
      </c>
      <c r="E35" s="187">
        <f>ROUND(E34*1.1,2)</f>
        <v>133.54</v>
      </c>
      <c r="F35" s="184"/>
      <c r="G35" s="329"/>
      <c r="H35" s="47"/>
      <c r="I35" s="67"/>
      <c r="J35" s="67"/>
      <c r="K35" s="48"/>
      <c r="L35" s="49"/>
      <c r="M35" s="47"/>
      <c r="N35" s="47"/>
      <c r="O35" s="47"/>
      <c r="P35" s="48"/>
    </row>
    <row r="36" spans="1:16" x14ac:dyDescent="0.2">
      <c r="A36" s="202"/>
      <c r="B36" s="203"/>
      <c r="C36" s="204" t="s">
        <v>200</v>
      </c>
      <c r="D36" s="205" t="s">
        <v>153</v>
      </c>
      <c r="E36" s="187">
        <f>ROUND(E34*0.0205,1)</f>
        <v>2.5</v>
      </c>
      <c r="F36" s="184"/>
      <c r="G36" s="329"/>
      <c r="H36" s="47"/>
      <c r="I36" s="67"/>
      <c r="J36" s="67"/>
      <c r="K36" s="48"/>
      <c r="L36" s="49"/>
      <c r="M36" s="47"/>
      <c r="N36" s="47"/>
      <c r="O36" s="47"/>
      <c r="P36" s="48"/>
    </row>
    <row r="37" spans="1:16" ht="22.5" x14ac:dyDescent="0.2">
      <c r="A37" s="98"/>
      <c r="B37" s="159"/>
      <c r="C37" s="160" t="s">
        <v>88</v>
      </c>
      <c r="D37" s="100"/>
      <c r="E37" s="105"/>
      <c r="F37" s="184"/>
      <c r="G37" s="329"/>
      <c r="H37" s="47"/>
      <c r="I37" s="67"/>
      <c r="J37" s="67"/>
      <c r="K37" s="48"/>
      <c r="L37" s="49"/>
      <c r="M37" s="47"/>
      <c r="N37" s="47"/>
      <c r="O37" s="47"/>
      <c r="P37" s="48"/>
    </row>
    <row r="38" spans="1:16" ht="33.75" x14ac:dyDescent="0.2">
      <c r="A38" s="142">
        <f>A34+1</f>
        <v>12</v>
      </c>
      <c r="B38" s="143" t="s">
        <v>80</v>
      </c>
      <c r="C38" s="155" t="s">
        <v>246</v>
      </c>
      <c r="D38" s="100" t="s">
        <v>131</v>
      </c>
      <c r="E38" s="99">
        <f>ROUND(E24*20%,1)</f>
        <v>37.200000000000003</v>
      </c>
      <c r="F38" s="184"/>
      <c r="G38" s="329"/>
      <c r="H38" s="47"/>
      <c r="I38" s="67"/>
      <c r="J38" s="67"/>
      <c r="K38" s="48"/>
      <c r="L38" s="49"/>
      <c r="M38" s="47"/>
      <c r="N38" s="47"/>
      <c r="O38" s="47"/>
      <c r="P38" s="48"/>
    </row>
    <row r="39" spans="1:16" ht="33.75" x14ac:dyDescent="0.2">
      <c r="A39" s="142">
        <f>A38+1</f>
        <v>13</v>
      </c>
      <c r="B39" s="143" t="s">
        <v>80</v>
      </c>
      <c r="C39" s="344" t="s">
        <v>247</v>
      </c>
      <c r="D39" s="206" t="s">
        <v>131</v>
      </c>
      <c r="E39" s="99">
        <f>ROUND(E24*50%,0)</f>
        <v>93</v>
      </c>
      <c r="F39" s="184"/>
      <c r="G39" s="329"/>
      <c r="H39" s="47"/>
      <c r="I39" s="67"/>
      <c r="J39" s="67"/>
      <c r="K39" s="48"/>
      <c r="L39" s="49"/>
      <c r="M39" s="47"/>
      <c r="N39" s="47"/>
      <c r="O39" s="47"/>
      <c r="P39" s="48"/>
    </row>
    <row r="40" spans="1:16" ht="22.5" x14ac:dyDescent="0.2">
      <c r="A40" s="142"/>
      <c r="B40" s="143"/>
      <c r="C40" s="342" t="s">
        <v>201</v>
      </c>
      <c r="D40" s="98" t="s">
        <v>89</v>
      </c>
      <c r="E40" s="99">
        <f>ROUND(E39*0.3,1)</f>
        <v>27.9</v>
      </c>
      <c r="F40" s="184"/>
      <c r="G40" s="329"/>
      <c r="H40" s="47"/>
      <c r="I40" s="67"/>
      <c r="J40" s="67"/>
      <c r="K40" s="48"/>
      <c r="L40" s="49"/>
      <c r="M40" s="47"/>
      <c r="N40" s="47"/>
      <c r="O40" s="47"/>
      <c r="P40" s="48"/>
    </row>
    <row r="41" spans="1:16" ht="22.5" x14ac:dyDescent="0.2">
      <c r="A41" s="101">
        <f>A39+1</f>
        <v>14</v>
      </c>
      <c r="B41" s="148" t="s">
        <v>80</v>
      </c>
      <c r="C41" s="102" t="s">
        <v>239</v>
      </c>
      <c r="D41" s="182" t="s">
        <v>81</v>
      </c>
      <c r="E41" s="108">
        <f>E24</f>
        <v>186</v>
      </c>
      <c r="F41" s="184"/>
      <c r="G41" s="329"/>
      <c r="H41" s="47"/>
      <c r="I41" s="67"/>
      <c r="J41" s="67"/>
      <c r="K41" s="48"/>
      <c r="L41" s="49"/>
      <c r="M41" s="47"/>
      <c r="N41" s="47"/>
      <c r="O41" s="47"/>
      <c r="P41" s="48"/>
    </row>
    <row r="42" spans="1:16" ht="22.5" x14ac:dyDescent="0.2">
      <c r="A42" s="101"/>
      <c r="B42" s="148"/>
      <c r="C42" s="342" t="s">
        <v>202</v>
      </c>
      <c r="D42" s="99" t="s">
        <v>89</v>
      </c>
      <c r="E42" s="99">
        <f>ROUND(E41*5,1)</f>
        <v>930</v>
      </c>
      <c r="F42" s="184"/>
      <c r="G42" s="329"/>
      <c r="H42" s="47"/>
      <c r="I42" s="67"/>
      <c r="J42" s="67"/>
      <c r="K42" s="48"/>
      <c r="L42" s="49"/>
      <c r="M42" s="47"/>
      <c r="N42" s="47"/>
      <c r="O42" s="47"/>
      <c r="P42" s="48"/>
    </row>
    <row r="43" spans="1:16" ht="33.75" x14ac:dyDescent="0.2">
      <c r="A43" s="142">
        <f>A41+1</f>
        <v>15</v>
      </c>
      <c r="B43" s="143" t="s">
        <v>80</v>
      </c>
      <c r="C43" s="346" t="s">
        <v>600</v>
      </c>
      <c r="D43" s="105" t="s">
        <v>131</v>
      </c>
      <c r="E43" s="99">
        <f>E41</f>
        <v>186</v>
      </c>
      <c r="F43" s="184"/>
      <c r="G43" s="329"/>
      <c r="H43" s="47"/>
      <c r="I43" s="67"/>
      <c r="J43" s="67"/>
      <c r="K43" s="48"/>
      <c r="L43" s="49"/>
      <c r="M43" s="47"/>
      <c r="N43" s="47"/>
      <c r="O43" s="47"/>
      <c r="P43" s="48"/>
    </row>
    <row r="44" spans="1:16" ht="22.5" x14ac:dyDescent="0.2">
      <c r="A44" s="142"/>
      <c r="B44" s="207"/>
      <c r="C44" s="342" t="s">
        <v>203</v>
      </c>
      <c r="D44" s="96" t="s">
        <v>78</v>
      </c>
      <c r="E44" s="208">
        <f>ROUND(E43*6,2)</f>
        <v>1116</v>
      </c>
      <c r="F44" s="184"/>
      <c r="G44" s="329"/>
      <c r="H44" s="47"/>
      <c r="I44" s="67"/>
      <c r="J44" s="67"/>
      <c r="K44" s="48"/>
      <c r="L44" s="49"/>
      <c r="M44" s="47"/>
      <c r="N44" s="47"/>
      <c r="O44" s="47"/>
      <c r="P44" s="48"/>
    </row>
    <row r="45" spans="1:16" ht="22.5" x14ac:dyDescent="0.2">
      <c r="A45" s="157"/>
      <c r="B45" s="158"/>
      <c r="C45" s="342" t="s">
        <v>204</v>
      </c>
      <c r="D45" s="105" t="s">
        <v>131</v>
      </c>
      <c r="E45" s="99">
        <f>ROUND(E43*1.05,1)</f>
        <v>195.3</v>
      </c>
      <c r="F45" s="184"/>
      <c r="G45" s="329"/>
      <c r="H45" s="47"/>
      <c r="I45" s="67"/>
      <c r="J45" s="67"/>
      <c r="K45" s="48"/>
      <c r="L45" s="49"/>
      <c r="M45" s="47"/>
      <c r="N45" s="47"/>
      <c r="O45" s="47"/>
      <c r="P45" s="48"/>
    </row>
    <row r="46" spans="1:16" ht="22.5" x14ac:dyDescent="0.2">
      <c r="A46" s="142"/>
      <c r="B46" s="143"/>
      <c r="C46" s="141" t="s">
        <v>205</v>
      </c>
      <c r="D46" s="96" t="s">
        <v>90</v>
      </c>
      <c r="E46" s="209">
        <v>308</v>
      </c>
      <c r="F46" s="184"/>
      <c r="G46" s="329"/>
      <c r="H46" s="47"/>
      <c r="I46" s="67"/>
      <c r="J46" s="67"/>
      <c r="K46" s="48"/>
      <c r="L46" s="49"/>
      <c r="M46" s="47"/>
      <c r="N46" s="47"/>
      <c r="O46" s="47"/>
      <c r="P46" s="48"/>
    </row>
    <row r="47" spans="1:16" ht="22.5" x14ac:dyDescent="0.2">
      <c r="A47" s="142">
        <f>A43+1</f>
        <v>16</v>
      </c>
      <c r="B47" s="143" t="s">
        <v>80</v>
      </c>
      <c r="C47" s="97" t="s">
        <v>240</v>
      </c>
      <c r="D47" s="182" t="s">
        <v>81</v>
      </c>
      <c r="E47" s="210">
        <v>77</v>
      </c>
      <c r="F47" s="184"/>
      <c r="G47" s="329"/>
      <c r="H47" s="47"/>
      <c r="I47" s="67"/>
      <c r="J47" s="67"/>
      <c r="K47" s="48"/>
      <c r="L47" s="49"/>
      <c r="M47" s="47"/>
      <c r="N47" s="47"/>
      <c r="O47" s="47"/>
      <c r="P47" s="48"/>
    </row>
    <row r="48" spans="1:16" x14ac:dyDescent="0.2">
      <c r="A48" s="142"/>
      <c r="B48" s="207"/>
      <c r="C48" s="342" t="s">
        <v>206</v>
      </c>
      <c r="D48" s="96" t="s">
        <v>78</v>
      </c>
      <c r="E48" s="211">
        <f>ROUND(E47*6,2)</f>
        <v>462</v>
      </c>
      <c r="F48" s="184"/>
      <c r="G48" s="329"/>
      <c r="H48" s="47"/>
      <c r="I48" s="67"/>
      <c r="J48" s="67"/>
      <c r="K48" s="48"/>
      <c r="L48" s="49"/>
      <c r="M48" s="47"/>
      <c r="N48" s="47"/>
      <c r="O48" s="47"/>
      <c r="P48" s="48"/>
    </row>
    <row r="49" spans="1:16" ht="22.5" x14ac:dyDescent="0.2">
      <c r="A49" s="142"/>
      <c r="B49" s="207"/>
      <c r="C49" s="342" t="s">
        <v>207</v>
      </c>
      <c r="D49" s="106" t="s">
        <v>81</v>
      </c>
      <c r="E49" s="108">
        <f>ROUND(E47*1.15,2)</f>
        <v>88.55</v>
      </c>
      <c r="F49" s="184"/>
      <c r="G49" s="329"/>
      <c r="H49" s="47"/>
      <c r="I49" s="67"/>
      <c r="J49" s="67"/>
      <c r="K49" s="48"/>
      <c r="L49" s="49"/>
      <c r="M49" s="47"/>
      <c r="N49" s="47"/>
      <c r="O49" s="47"/>
      <c r="P49" s="48"/>
    </row>
    <row r="50" spans="1:16" ht="22.5" x14ac:dyDescent="0.2">
      <c r="A50" s="101">
        <f>A47+1</f>
        <v>17</v>
      </c>
      <c r="B50" s="143" t="s">
        <v>80</v>
      </c>
      <c r="C50" s="97" t="s">
        <v>241</v>
      </c>
      <c r="D50" s="181" t="s">
        <v>81</v>
      </c>
      <c r="E50" s="108">
        <f>E47</f>
        <v>77</v>
      </c>
      <c r="F50" s="184"/>
      <c r="G50" s="329"/>
      <c r="H50" s="47"/>
      <c r="I50" s="67"/>
      <c r="J50" s="67"/>
      <c r="K50" s="48"/>
      <c r="L50" s="49"/>
      <c r="M50" s="47"/>
      <c r="N50" s="47"/>
      <c r="O50" s="47"/>
      <c r="P50" s="48"/>
    </row>
    <row r="51" spans="1:16" x14ac:dyDescent="0.2">
      <c r="A51" s="142"/>
      <c r="B51" s="207"/>
      <c r="C51" s="342" t="s">
        <v>208</v>
      </c>
      <c r="D51" s="96" t="s">
        <v>78</v>
      </c>
      <c r="E51" s="211">
        <f>ROUND(E49*6,2)</f>
        <v>531.29999999999995</v>
      </c>
      <c r="F51" s="184"/>
      <c r="G51" s="329"/>
      <c r="H51" s="47"/>
      <c r="I51" s="67"/>
      <c r="J51" s="67"/>
      <c r="K51" s="48"/>
      <c r="L51" s="49"/>
      <c r="M51" s="47"/>
      <c r="N51" s="47"/>
      <c r="O51" s="47"/>
      <c r="P51" s="48"/>
    </row>
    <row r="52" spans="1:16" ht="33.75" x14ac:dyDescent="0.2">
      <c r="A52" s="101">
        <f>A50+1</f>
        <v>18</v>
      </c>
      <c r="B52" s="143" t="s">
        <v>80</v>
      </c>
      <c r="C52" s="97" t="s">
        <v>242</v>
      </c>
      <c r="D52" s="181" t="s">
        <v>81</v>
      </c>
      <c r="E52" s="108">
        <f>E50</f>
        <v>77</v>
      </c>
      <c r="F52" s="184"/>
      <c r="G52" s="329"/>
      <c r="H52" s="47"/>
      <c r="I52" s="67"/>
      <c r="J52" s="67"/>
      <c r="K52" s="48"/>
      <c r="L52" s="49"/>
      <c r="M52" s="47"/>
      <c r="N52" s="47"/>
      <c r="O52" s="47"/>
      <c r="P52" s="48"/>
    </row>
    <row r="53" spans="1:16" x14ac:dyDescent="0.2">
      <c r="A53" s="212"/>
      <c r="B53" s="213"/>
      <c r="C53" s="347" t="s">
        <v>209</v>
      </c>
      <c r="D53" s="214" t="s">
        <v>78</v>
      </c>
      <c r="E53" s="215">
        <f>ROUND(E52*0.22,1)</f>
        <v>16.899999999999999</v>
      </c>
      <c r="F53" s="184"/>
      <c r="G53" s="329"/>
      <c r="H53" s="47"/>
      <c r="I53" s="67"/>
      <c r="J53" s="67"/>
      <c r="K53" s="48"/>
      <c r="L53" s="49"/>
      <c r="M53" s="47"/>
      <c r="N53" s="47"/>
      <c r="O53" s="47"/>
      <c r="P53" s="48"/>
    </row>
    <row r="54" spans="1:16" ht="22.5" x14ac:dyDescent="0.2">
      <c r="A54" s="142"/>
      <c r="B54" s="143"/>
      <c r="C54" s="348" t="s">
        <v>210</v>
      </c>
      <c r="D54" s="216" t="s">
        <v>78</v>
      </c>
      <c r="E54" s="217">
        <f>ROUND(E52*0.4,1)</f>
        <v>30.8</v>
      </c>
      <c r="F54" s="184"/>
      <c r="G54" s="329"/>
      <c r="H54" s="47"/>
      <c r="I54" s="67"/>
      <c r="J54" s="67"/>
      <c r="K54" s="48"/>
      <c r="L54" s="49"/>
      <c r="M54" s="47"/>
      <c r="N54" s="47"/>
      <c r="O54" s="47"/>
      <c r="P54" s="48"/>
    </row>
    <row r="55" spans="1:16" ht="33.75" x14ac:dyDescent="0.2">
      <c r="A55" s="101">
        <f>A52+1</f>
        <v>19</v>
      </c>
      <c r="B55" s="148" t="s">
        <v>80</v>
      </c>
      <c r="C55" s="102" t="s">
        <v>211</v>
      </c>
      <c r="D55" s="182" t="s">
        <v>81</v>
      </c>
      <c r="E55" s="108">
        <v>23</v>
      </c>
      <c r="F55" s="184"/>
      <c r="G55" s="329"/>
      <c r="H55" s="47"/>
      <c r="I55" s="67"/>
      <c r="J55" s="67"/>
      <c r="K55" s="48"/>
      <c r="L55" s="49"/>
      <c r="M55" s="47"/>
      <c r="N55" s="47"/>
      <c r="O55" s="47"/>
      <c r="P55" s="48"/>
    </row>
    <row r="56" spans="1:16" x14ac:dyDescent="0.2">
      <c r="A56" s="101"/>
      <c r="B56" s="148"/>
      <c r="C56" s="342" t="s">
        <v>212</v>
      </c>
      <c r="D56" s="99" t="s">
        <v>78</v>
      </c>
      <c r="E56" s="99">
        <f>ROUND(E55*1.5*2,2)</f>
        <v>69</v>
      </c>
      <c r="F56" s="184"/>
      <c r="G56" s="329"/>
      <c r="H56" s="47"/>
      <c r="I56" s="67"/>
      <c r="J56" s="67"/>
      <c r="K56" s="48"/>
      <c r="L56" s="49"/>
      <c r="M56" s="47"/>
      <c r="N56" s="47"/>
      <c r="O56" s="47"/>
      <c r="P56" s="48"/>
    </row>
    <row r="57" spans="1:16" x14ac:dyDescent="0.2">
      <c r="A57" s="98"/>
      <c r="B57" s="159"/>
      <c r="C57" s="160" t="s">
        <v>213</v>
      </c>
      <c r="D57" s="235" t="s">
        <v>63</v>
      </c>
      <c r="E57" s="236">
        <v>2</v>
      </c>
      <c r="F57" s="184"/>
      <c r="G57" s="329"/>
      <c r="H57" s="47"/>
      <c r="I57" s="67"/>
      <c r="J57" s="67"/>
      <c r="K57" s="48"/>
      <c r="L57" s="49"/>
      <c r="M57" s="47"/>
      <c r="N57" s="47"/>
      <c r="O57" s="47"/>
      <c r="P57" s="48"/>
    </row>
    <row r="58" spans="1:16" ht="33.75" x14ac:dyDescent="0.2">
      <c r="A58" s="142">
        <f>A55+1</f>
        <v>20</v>
      </c>
      <c r="B58" s="143" t="s">
        <v>80</v>
      </c>
      <c r="C58" s="161" t="s">
        <v>214</v>
      </c>
      <c r="D58" s="181" t="s">
        <v>81</v>
      </c>
      <c r="E58" s="108">
        <v>7.4</v>
      </c>
      <c r="F58" s="184"/>
      <c r="G58" s="329"/>
      <c r="H58" s="47"/>
      <c r="I58" s="67"/>
      <c r="J58" s="67"/>
      <c r="K58" s="48"/>
      <c r="L58" s="49"/>
      <c r="M58" s="47"/>
      <c r="N58" s="47"/>
      <c r="O58" s="47"/>
      <c r="P58" s="48"/>
    </row>
    <row r="59" spans="1:16" ht="33.75" x14ac:dyDescent="0.2">
      <c r="A59" s="142">
        <f>A58+1</f>
        <v>21</v>
      </c>
      <c r="B59" s="143" t="s">
        <v>80</v>
      </c>
      <c r="C59" s="155" t="s">
        <v>248</v>
      </c>
      <c r="D59" s="100" t="s">
        <v>131</v>
      </c>
      <c r="E59" s="99">
        <f>ROUND(E58*50%,1)</f>
        <v>3.7</v>
      </c>
      <c r="F59" s="184"/>
      <c r="G59" s="329"/>
      <c r="H59" s="47"/>
      <c r="I59" s="67"/>
      <c r="J59" s="67"/>
      <c r="K59" s="48"/>
      <c r="L59" s="49"/>
      <c r="M59" s="47"/>
      <c r="N59" s="47"/>
      <c r="O59" s="47"/>
      <c r="P59" s="48"/>
    </row>
    <row r="60" spans="1:16" ht="22.5" x14ac:dyDescent="0.2">
      <c r="A60" s="101"/>
      <c r="B60" s="148"/>
      <c r="C60" s="342" t="s">
        <v>215</v>
      </c>
      <c r="D60" s="99" t="s">
        <v>78</v>
      </c>
      <c r="E60" s="99">
        <f>ROUND(E59*0.2,2)</f>
        <v>0.74</v>
      </c>
      <c r="F60" s="184"/>
      <c r="G60" s="329"/>
      <c r="H60" s="47"/>
      <c r="I60" s="67"/>
      <c r="J60" s="67"/>
      <c r="K60" s="48"/>
      <c r="L60" s="49"/>
      <c r="M60" s="47"/>
      <c r="N60" s="47"/>
      <c r="O60" s="47"/>
      <c r="P60" s="48"/>
    </row>
    <row r="61" spans="1:16" ht="22.5" x14ac:dyDescent="0.2">
      <c r="A61" s="142">
        <f>A59+1</f>
        <v>22</v>
      </c>
      <c r="B61" s="143" t="s">
        <v>80</v>
      </c>
      <c r="C61" s="155" t="s">
        <v>249</v>
      </c>
      <c r="D61" s="100" t="s">
        <v>131</v>
      </c>
      <c r="E61" s="99">
        <f>E59</f>
        <v>3.7</v>
      </c>
      <c r="F61" s="184"/>
      <c r="G61" s="329"/>
      <c r="H61" s="47"/>
      <c r="I61" s="67"/>
      <c r="J61" s="67"/>
      <c r="K61" s="48"/>
      <c r="L61" s="49"/>
      <c r="M61" s="47"/>
      <c r="N61" s="47"/>
      <c r="O61" s="47"/>
      <c r="P61" s="48"/>
    </row>
    <row r="62" spans="1:16" ht="22.5" x14ac:dyDescent="0.2">
      <c r="A62" s="101"/>
      <c r="B62" s="148"/>
      <c r="C62" s="342" t="s">
        <v>216</v>
      </c>
      <c r="D62" s="99" t="s">
        <v>78</v>
      </c>
      <c r="E62" s="99">
        <f>ROUND(E61*2,2)</f>
        <v>7.4</v>
      </c>
      <c r="F62" s="184"/>
      <c r="G62" s="329"/>
      <c r="H62" s="47"/>
      <c r="I62" s="67"/>
      <c r="J62" s="67"/>
      <c r="K62" s="48"/>
      <c r="L62" s="49"/>
      <c r="M62" s="47"/>
      <c r="N62" s="47"/>
      <c r="O62" s="47"/>
      <c r="P62" s="48"/>
    </row>
    <row r="63" spans="1:16" ht="22.5" x14ac:dyDescent="0.2">
      <c r="A63" s="101"/>
      <c r="B63" s="148"/>
      <c r="C63" s="342" t="s">
        <v>217</v>
      </c>
      <c r="D63" s="99" t="s">
        <v>78</v>
      </c>
      <c r="E63" s="99">
        <f>ROUND(E61*2*5,2)</f>
        <v>37</v>
      </c>
      <c r="F63" s="184"/>
      <c r="G63" s="329"/>
      <c r="H63" s="47"/>
      <c r="I63" s="67"/>
      <c r="J63" s="67"/>
      <c r="K63" s="48"/>
      <c r="L63" s="49"/>
      <c r="M63" s="47"/>
      <c r="N63" s="47"/>
      <c r="O63" s="47"/>
      <c r="P63" s="48"/>
    </row>
    <row r="64" spans="1:16" ht="33.75" x14ac:dyDescent="0.2">
      <c r="A64" s="142">
        <f>A61+1</f>
        <v>23</v>
      </c>
      <c r="B64" s="143" t="s">
        <v>80</v>
      </c>
      <c r="C64" s="97" t="s">
        <v>243</v>
      </c>
      <c r="D64" s="182" t="s">
        <v>81</v>
      </c>
      <c r="E64" s="220">
        <f>E58</f>
        <v>7.4</v>
      </c>
      <c r="F64" s="184"/>
      <c r="G64" s="329"/>
      <c r="H64" s="47"/>
      <c r="I64" s="67"/>
      <c r="J64" s="67"/>
      <c r="K64" s="48"/>
      <c r="L64" s="49"/>
      <c r="M64" s="47"/>
      <c r="N64" s="47"/>
      <c r="O64" s="47"/>
      <c r="P64" s="48"/>
    </row>
    <row r="65" spans="1:16" x14ac:dyDescent="0.2">
      <c r="A65" s="212"/>
      <c r="B65" s="213"/>
      <c r="C65" s="348" t="s">
        <v>209</v>
      </c>
      <c r="D65" s="216" t="s">
        <v>78</v>
      </c>
      <c r="E65" s="221">
        <f>ROUND(E64*0.22,1)</f>
        <v>1.6</v>
      </c>
      <c r="F65" s="184"/>
      <c r="G65" s="329"/>
      <c r="H65" s="47"/>
      <c r="I65" s="67"/>
      <c r="J65" s="67"/>
      <c r="K65" s="48"/>
      <c r="L65" s="49"/>
      <c r="M65" s="47"/>
      <c r="N65" s="47"/>
      <c r="O65" s="47"/>
      <c r="P65" s="48"/>
    </row>
    <row r="66" spans="1:16" x14ac:dyDescent="0.2">
      <c r="A66" s="142"/>
      <c r="B66" s="207"/>
      <c r="C66" s="342" t="s">
        <v>206</v>
      </c>
      <c r="D66" s="96" t="s">
        <v>78</v>
      </c>
      <c r="E66" s="221">
        <f>ROUND(E64*6,2)</f>
        <v>44.4</v>
      </c>
      <c r="F66" s="184"/>
      <c r="G66" s="329"/>
      <c r="H66" s="47"/>
      <c r="I66" s="67"/>
      <c r="J66" s="67"/>
      <c r="K66" s="48"/>
      <c r="L66" s="49"/>
      <c r="M66" s="47"/>
      <c r="N66" s="47"/>
      <c r="O66" s="47"/>
      <c r="P66" s="48"/>
    </row>
    <row r="67" spans="1:16" ht="22.5" x14ac:dyDescent="0.2">
      <c r="A67" s="142"/>
      <c r="B67" s="207"/>
      <c r="C67" s="342" t="s">
        <v>207</v>
      </c>
      <c r="D67" s="106" t="s">
        <v>81</v>
      </c>
      <c r="E67" s="108">
        <f>ROUND(E64*1.15,2)</f>
        <v>8.51</v>
      </c>
      <c r="F67" s="184"/>
      <c r="G67" s="329"/>
      <c r="H67" s="47"/>
      <c r="I67" s="67"/>
      <c r="J67" s="67"/>
      <c r="K67" s="48"/>
      <c r="L67" s="49"/>
      <c r="M67" s="47"/>
      <c r="N67" s="47"/>
      <c r="O67" s="47"/>
      <c r="P67" s="48"/>
    </row>
    <row r="68" spans="1:16" ht="33.75" x14ac:dyDescent="0.2">
      <c r="A68" s="101">
        <f>A64+1</f>
        <v>24</v>
      </c>
      <c r="B68" s="143" t="s">
        <v>80</v>
      </c>
      <c r="C68" s="97" t="s">
        <v>244</v>
      </c>
      <c r="D68" s="181" t="s">
        <v>81</v>
      </c>
      <c r="E68" s="108">
        <f>E64</f>
        <v>7.4</v>
      </c>
      <c r="F68" s="184"/>
      <c r="G68" s="329"/>
      <c r="H68" s="47"/>
      <c r="I68" s="67"/>
      <c r="J68" s="67"/>
      <c r="K68" s="48"/>
      <c r="L68" s="49"/>
      <c r="M68" s="47"/>
      <c r="N68" s="47"/>
      <c r="O68" s="47"/>
      <c r="P68" s="48"/>
    </row>
    <row r="69" spans="1:16" x14ac:dyDescent="0.2">
      <c r="A69" s="212"/>
      <c r="B69" s="213"/>
      <c r="C69" s="348" t="s">
        <v>209</v>
      </c>
      <c r="D69" s="216" t="s">
        <v>78</v>
      </c>
      <c r="E69" s="221">
        <f>ROUND(E68*0.22,1)</f>
        <v>1.6</v>
      </c>
      <c r="F69" s="184"/>
      <c r="G69" s="329"/>
      <c r="H69" s="47"/>
      <c r="I69" s="67"/>
      <c r="J69" s="67"/>
      <c r="K69" s="48"/>
      <c r="L69" s="49"/>
      <c r="M69" s="47"/>
      <c r="N69" s="47"/>
      <c r="O69" s="47"/>
      <c r="P69" s="48"/>
    </row>
    <row r="70" spans="1:16" ht="22.5" x14ac:dyDescent="0.2">
      <c r="A70" s="142"/>
      <c r="B70" s="207"/>
      <c r="C70" s="342" t="s">
        <v>218</v>
      </c>
      <c r="D70" s="96" t="s">
        <v>78</v>
      </c>
      <c r="E70" s="208">
        <f>ROUND(E67*1*2,1)</f>
        <v>17</v>
      </c>
      <c r="F70" s="184"/>
      <c r="G70" s="329"/>
      <c r="H70" s="47"/>
      <c r="I70" s="67"/>
      <c r="J70" s="67"/>
      <c r="K70" s="48"/>
      <c r="L70" s="49"/>
      <c r="M70" s="47"/>
      <c r="N70" s="47"/>
      <c r="O70" s="47"/>
      <c r="P70" s="48"/>
    </row>
    <row r="71" spans="1:16" ht="33.75" x14ac:dyDescent="0.2">
      <c r="A71" s="101">
        <f>A68+1</f>
        <v>25</v>
      </c>
      <c r="B71" s="143" t="s">
        <v>80</v>
      </c>
      <c r="C71" s="97" t="s">
        <v>245</v>
      </c>
      <c r="D71" s="181" t="s">
        <v>81</v>
      </c>
      <c r="E71" s="108">
        <f>E68</f>
        <v>7.4</v>
      </c>
      <c r="F71" s="184"/>
      <c r="G71" s="329"/>
      <c r="H71" s="47"/>
      <c r="I71" s="67"/>
      <c r="J71" s="67"/>
      <c r="K71" s="48"/>
      <c r="L71" s="49"/>
      <c r="M71" s="47"/>
      <c r="N71" s="47"/>
      <c r="O71" s="47"/>
      <c r="P71" s="48"/>
    </row>
    <row r="72" spans="1:16" ht="22.5" x14ac:dyDescent="0.2">
      <c r="A72" s="142"/>
      <c r="B72" s="143"/>
      <c r="C72" s="348" t="s">
        <v>210</v>
      </c>
      <c r="D72" s="216" t="s">
        <v>78</v>
      </c>
      <c r="E72" s="217">
        <f>ROUND(E71*0.4,1)</f>
        <v>3</v>
      </c>
      <c r="F72" s="184"/>
      <c r="G72" s="329"/>
      <c r="H72" s="47"/>
      <c r="I72" s="67"/>
      <c r="J72" s="67"/>
      <c r="K72" s="48"/>
      <c r="L72" s="49"/>
      <c r="M72" s="47"/>
      <c r="N72" s="47"/>
      <c r="O72" s="47"/>
      <c r="P72" s="48"/>
    </row>
    <row r="73" spans="1:16" x14ac:dyDescent="0.2">
      <c r="A73" s="98"/>
      <c r="B73" s="176"/>
      <c r="C73" s="165" t="s">
        <v>219</v>
      </c>
      <c r="D73" s="218" t="s">
        <v>63</v>
      </c>
      <c r="E73" s="219">
        <v>2</v>
      </c>
      <c r="F73" s="184"/>
      <c r="G73" s="329"/>
      <c r="H73" s="47"/>
      <c r="I73" s="67"/>
      <c r="J73" s="67"/>
      <c r="K73" s="48"/>
      <c r="L73" s="49"/>
      <c r="M73" s="47"/>
      <c r="N73" s="47"/>
      <c r="O73" s="47"/>
      <c r="P73" s="48"/>
    </row>
    <row r="74" spans="1:16" ht="33.75" x14ac:dyDescent="0.2">
      <c r="A74" s="189">
        <f>A71+1</f>
        <v>26</v>
      </c>
      <c r="B74" s="143" t="s">
        <v>80</v>
      </c>
      <c r="C74" s="190" t="s">
        <v>193</v>
      </c>
      <c r="D74" s="191" t="s">
        <v>152</v>
      </c>
      <c r="E74" s="192">
        <f>ROUND(1.6*1*E73,1)</f>
        <v>3.2</v>
      </c>
      <c r="F74" s="184"/>
      <c r="G74" s="329"/>
      <c r="H74" s="47"/>
      <c r="I74" s="67"/>
      <c r="J74" s="67"/>
      <c r="K74" s="48"/>
      <c r="L74" s="49"/>
      <c r="M74" s="47"/>
      <c r="N74" s="47"/>
      <c r="O74" s="47"/>
      <c r="P74" s="48"/>
    </row>
    <row r="75" spans="1:16" x14ac:dyDescent="0.2">
      <c r="A75" s="193"/>
      <c r="B75" s="194"/>
      <c r="C75" s="195" t="s">
        <v>220</v>
      </c>
      <c r="D75" s="191" t="s">
        <v>153</v>
      </c>
      <c r="E75" s="187">
        <f>ROUND(E74*0.1*1.3,1)</f>
        <v>0.4</v>
      </c>
      <c r="F75" s="184"/>
      <c r="G75" s="329"/>
      <c r="H75" s="47"/>
      <c r="I75" s="67"/>
      <c r="J75" s="67"/>
      <c r="K75" s="48"/>
      <c r="L75" s="49"/>
      <c r="M75" s="47"/>
      <c r="N75" s="47"/>
      <c r="O75" s="47"/>
      <c r="P75" s="48"/>
    </row>
    <row r="76" spans="1:16" ht="22.5" x14ac:dyDescent="0.2">
      <c r="A76" s="101">
        <f>A74+1</f>
        <v>27</v>
      </c>
      <c r="B76" s="148" t="s">
        <v>80</v>
      </c>
      <c r="C76" s="196" t="s">
        <v>221</v>
      </c>
      <c r="D76" s="191" t="s">
        <v>152</v>
      </c>
      <c r="E76" s="192">
        <f>E74</f>
        <v>3.2</v>
      </c>
      <c r="F76" s="184"/>
      <c r="G76" s="329"/>
      <c r="H76" s="47"/>
      <c r="I76" s="67"/>
      <c r="J76" s="67"/>
      <c r="K76" s="48"/>
      <c r="L76" s="49"/>
      <c r="M76" s="47"/>
      <c r="N76" s="47"/>
      <c r="O76" s="47"/>
      <c r="P76" s="48"/>
    </row>
    <row r="77" spans="1:16" x14ac:dyDescent="0.2">
      <c r="A77" s="142"/>
      <c r="B77" s="207"/>
      <c r="C77" s="222" t="s">
        <v>222</v>
      </c>
      <c r="D77" s="99" t="s">
        <v>153</v>
      </c>
      <c r="E77" s="223">
        <f>ROUND(E74*0.05*1.1,1)</f>
        <v>0.2</v>
      </c>
      <c r="F77" s="184"/>
      <c r="G77" s="329"/>
      <c r="H77" s="47"/>
      <c r="I77" s="67"/>
      <c r="J77" s="67"/>
      <c r="K77" s="48"/>
      <c r="L77" s="49"/>
      <c r="M77" s="47"/>
      <c r="N77" s="47"/>
      <c r="O77" s="47"/>
      <c r="P77" s="48"/>
    </row>
    <row r="78" spans="1:16" x14ac:dyDescent="0.2">
      <c r="A78" s="185">
        <f>A76+1</f>
        <v>28</v>
      </c>
      <c r="B78" s="148" t="s">
        <v>80</v>
      </c>
      <c r="C78" s="163" t="s">
        <v>223</v>
      </c>
      <c r="D78" s="181" t="s">
        <v>81</v>
      </c>
      <c r="E78" s="223">
        <f>ROUND(E73*(1.4*2+0.8*4)*0.75,1)</f>
        <v>9</v>
      </c>
      <c r="F78" s="184"/>
      <c r="G78" s="329"/>
      <c r="H78" s="47"/>
      <c r="I78" s="67"/>
      <c r="J78" s="67"/>
      <c r="K78" s="48"/>
      <c r="L78" s="49"/>
      <c r="M78" s="47"/>
      <c r="N78" s="47"/>
      <c r="O78" s="47"/>
      <c r="P78" s="48"/>
    </row>
    <row r="79" spans="1:16" x14ac:dyDescent="0.2">
      <c r="A79" s="142"/>
      <c r="B79" s="207"/>
      <c r="C79" s="222" t="s">
        <v>224</v>
      </c>
      <c r="D79" s="181" t="s">
        <v>81</v>
      </c>
      <c r="E79" s="223">
        <f>ROUND(E78*1.1,1)</f>
        <v>9.9</v>
      </c>
      <c r="F79" s="184"/>
      <c r="G79" s="329"/>
      <c r="H79" s="47"/>
      <c r="I79" s="67"/>
      <c r="J79" s="67"/>
      <c r="K79" s="48"/>
      <c r="L79" s="49"/>
      <c r="M79" s="47"/>
      <c r="N79" s="47"/>
      <c r="O79" s="47"/>
      <c r="P79" s="48"/>
    </row>
    <row r="80" spans="1:16" x14ac:dyDescent="0.2">
      <c r="A80" s="142"/>
      <c r="B80" s="207"/>
      <c r="C80" s="222" t="s">
        <v>225</v>
      </c>
      <c r="D80" s="181" t="s">
        <v>65</v>
      </c>
      <c r="E80" s="223">
        <v>1</v>
      </c>
      <c r="F80" s="184"/>
      <c r="G80" s="329"/>
      <c r="H80" s="47"/>
      <c r="I80" s="67"/>
      <c r="J80" s="67"/>
      <c r="K80" s="48"/>
      <c r="L80" s="49"/>
      <c r="M80" s="47"/>
      <c r="N80" s="47"/>
      <c r="O80" s="47"/>
      <c r="P80" s="48"/>
    </row>
    <row r="81" spans="1:16" x14ac:dyDescent="0.2">
      <c r="A81" s="224"/>
      <c r="B81" s="225"/>
      <c r="C81" s="222" t="s">
        <v>226</v>
      </c>
      <c r="D81" s="226" t="s">
        <v>227</v>
      </c>
      <c r="E81" s="223">
        <f>ROUND(E78*0.05,1)</f>
        <v>0.5</v>
      </c>
      <c r="F81" s="184"/>
      <c r="G81" s="329"/>
      <c r="H81" s="47"/>
      <c r="I81" s="67"/>
      <c r="J81" s="67"/>
      <c r="K81" s="48"/>
      <c r="L81" s="49"/>
      <c r="M81" s="47"/>
      <c r="N81" s="47"/>
      <c r="O81" s="47"/>
      <c r="P81" s="48"/>
    </row>
    <row r="82" spans="1:16" ht="22.5" x14ac:dyDescent="0.2">
      <c r="A82" s="185">
        <f>A78+1</f>
        <v>29</v>
      </c>
      <c r="B82" s="148" t="s">
        <v>80</v>
      </c>
      <c r="C82" s="163" t="s">
        <v>228</v>
      </c>
      <c r="D82" s="191" t="s">
        <v>152</v>
      </c>
      <c r="E82" s="99">
        <v>7</v>
      </c>
      <c r="F82" s="184"/>
      <c r="G82" s="329"/>
      <c r="H82" s="47"/>
      <c r="I82" s="67"/>
      <c r="J82" s="67"/>
      <c r="K82" s="48"/>
      <c r="L82" s="49"/>
      <c r="M82" s="47"/>
      <c r="N82" s="47"/>
      <c r="O82" s="47"/>
      <c r="P82" s="48"/>
    </row>
    <row r="83" spans="1:16" x14ac:dyDescent="0.2">
      <c r="A83" s="227"/>
      <c r="B83" s="227"/>
      <c r="C83" s="228" t="s">
        <v>229</v>
      </c>
      <c r="D83" s="191" t="s">
        <v>152</v>
      </c>
      <c r="E83" s="108">
        <f>ROUND((E82)*1.2,2)</f>
        <v>8.4</v>
      </c>
      <c r="F83" s="184"/>
      <c r="G83" s="329"/>
      <c r="H83" s="47"/>
      <c r="I83" s="67"/>
      <c r="J83" s="67"/>
      <c r="K83" s="48"/>
      <c r="L83" s="49"/>
      <c r="M83" s="47"/>
      <c r="N83" s="47"/>
      <c r="O83" s="47"/>
      <c r="P83" s="48"/>
    </row>
    <row r="84" spans="1:16" x14ac:dyDescent="0.2">
      <c r="A84" s="227"/>
      <c r="B84" s="227"/>
      <c r="C84" s="222" t="s">
        <v>230</v>
      </c>
      <c r="D84" s="227" t="s">
        <v>65</v>
      </c>
      <c r="E84" s="229">
        <v>1</v>
      </c>
      <c r="F84" s="184"/>
      <c r="G84" s="329"/>
      <c r="H84" s="47"/>
      <c r="I84" s="67"/>
      <c r="J84" s="67"/>
      <c r="K84" s="48"/>
      <c r="L84" s="49"/>
      <c r="M84" s="47"/>
      <c r="N84" s="47"/>
      <c r="O84" s="47"/>
      <c r="P84" s="48"/>
    </row>
    <row r="85" spans="1:16" x14ac:dyDescent="0.2">
      <c r="A85" s="185">
        <f>A82+1</f>
        <v>30</v>
      </c>
      <c r="B85" s="230" t="s">
        <v>231</v>
      </c>
      <c r="C85" s="163" t="s">
        <v>232</v>
      </c>
      <c r="D85" s="99" t="s">
        <v>153</v>
      </c>
      <c r="E85" s="231">
        <v>0.8</v>
      </c>
      <c r="F85" s="184"/>
      <c r="G85" s="329"/>
      <c r="H85" s="47"/>
      <c r="I85" s="67"/>
      <c r="J85" s="67"/>
      <c r="K85" s="48"/>
      <c r="L85" s="49"/>
      <c r="M85" s="47"/>
      <c r="N85" s="47"/>
      <c r="O85" s="47"/>
      <c r="P85" s="48"/>
    </row>
    <row r="86" spans="1:16" x14ac:dyDescent="0.2">
      <c r="A86" s="142"/>
      <c r="B86" s="207"/>
      <c r="C86" s="222" t="s">
        <v>233</v>
      </c>
      <c r="D86" s="99" t="s">
        <v>153</v>
      </c>
      <c r="E86" s="223">
        <f>ROUND(E85*1.1,1)</f>
        <v>0.9</v>
      </c>
      <c r="F86" s="184"/>
      <c r="G86" s="329"/>
      <c r="H86" s="47"/>
      <c r="I86" s="67"/>
      <c r="J86" s="67"/>
      <c r="K86" s="48"/>
      <c r="L86" s="49"/>
      <c r="M86" s="47"/>
      <c r="N86" s="47"/>
      <c r="O86" s="47"/>
      <c r="P86" s="48"/>
    </row>
    <row r="87" spans="1:16" ht="22.5" x14ac:dyDescent="0.2">
      <c r="A87" s="101">
        <f>A85+1</f>
        <v>31</v>
      </c>
      <c r="B87" s="148" t="s">
        <v>80</v>
      </c>
      <c r="C87" s="232" t="s">
        <v>234</v>
      </c>
      <c r="D87" s="233" t="s">
        <v>63</v>
      </c>
      <c r="E87" s="234">
        <v>2</v>
      </c>
      <c r="F87" s="184"/>
      <c r="G87" s="329"/>
      <c r="H87" s="47"/>
      <c r="I87" s="67"/>
      <c r="J87" s="67"/>
      <c r="K87" s="48"/>
      <c r="L87" s="49"/>
      <c r="M87" s="47"/>
      <c r="N87" s="47"/>
      <c r="O87" s="47"/>
      <c r="P87" s="48"/>
    </row>
    <row r="88" spans="1:16" ht="22.5" x14ac:dyDescent="0.2">
      <c r="A88" s="101">
        <f>A87+1</f>
        <v>32</v>
      </c>
      <c r="B88" s="143" t="s">
        <v>80</v>
      </c>
      <c r="C88" s="349" t="s">
        <v>235</v>
      </c>
      <c r="D88" s="181" t="s">
        <v>81</v>
      </c>
      <c r="E88" s="223">
        <v>7</v>
      </c>
      <c r="F88" s="184"/>
      <c r="G88" s="329"/>
      <c r="H88" s="47"/>
      <c r="I88" s="67"/>
      <c r="J88" s="67"/>
      <c r="K88" s="48"/>
      <c r="L88" s="49"/>
      <c r="M88" s="47"/>
      <c r="N88" s="47"/>
      <c r="O88" s="47"/>
      <c r="P88" s="48"/>
    </row>
    <row r="89" spans="1:16" ht="23.25" thickBot="1" x14ac:dyDescent="0.25">
      <c r="A89" s="142"/>
      <c r="B89" s="143"/>
      <c r="C89" s="342" t="s">
        <v>236</v>
      </c>
      <c r="D89" s="98" t="s">
        <v>78</v>
      </c>
      <c r="E89" s="99">
        <f>ROUND(E88*2.8,2)</f>
        <v>19.600000000000001</v>
      </c>
      <c r="F89" s="184"/>
      <c r="G89" s="329"/>
      <c r="H89" s="47"/>
      <c r="I89" s="67"/>
      <c r="J89" s="67"/>
      <c r="K89" s="48"/>
      <c r="L89" s="49"/>
      <c r="M89" s="47"/>
      <c r="N89" s="47"/>
      <c r="O89" s="47"/>
      <c r="P89" s="48"/>
    </row>
    <row r="90" spans="1:16" ht="12" thickBot="1" x14ac:dyDescent="0.25">
      <c r="A90" s="416" t="str">
        <f>'1a'!A31:K31</f>
        <v xml:space="preserve">Tiešās izmaksas kopā, t. sk. darba devēja sociālais nodoklis 23.59% </v>
      </c>
      <c r="B90" s="417"/>
      <c r="C90" s="417"/>
      <c r="D90" s="417"/>
      <c r="E90" s="417"/>
      <c r="F90" s="417"/>
      <c r="G90" s="417"/>
      <c r="H90" s="417"/>
      <c r="I90" s="417"/>
      <c r="J90" s="417"/>
      <c r="K90" s="418"/>
      <c r="L90" s="71">
        <f>SUM(L14:L89)</f>
        <v>0</v>
      </c>
      <c r="M90" s="72">
        <f>SUM(M14:M89)</f>
        <v>0</v>
      </c>
      <c r="N90" s="72">
        <f>SUM(N14:N89)</f>
        <v>0</v>
      </c>
      <c r="O90" s="72">
        <f>SUM(O14:O89)</f>
        <v>0</v>
      </c>
      <c r="P90" s="73">
        <f>SUM(P14:P89)</f>
        <v>0</v>
      </c>
    </row>
    <row r="91" spans="1:16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x14ac:dyDescent="0.2">
      <c r="A93" s="1" t="s">
        <v>14</v>
      </c>
      <c r="B93" s="16"/>
      <c r="C93" s="415">
        <f>'Kops a'!C38:H38</f>
        <v>0</v>
      </c>
      <c r="D93" s="415"/>
      <c r="E93" s="415"/>
      <c r="F93" s="415"/>
      <c r="G93" s="415"/>
      <c r="H93" s="415"/>
      <c r="I93" s="16"/>
      <c r="J93" s="16"/>
      <c r="K93" s="16"/>
      <c r="L93" s="16"/>
      <c r="M93" s="16"/>
      <c r="N93" s="16"/>
      <c r="O93" s="16"/>
      <c r="P93" s="16"/>
    </row>
    <row r="94" spans="1:16" x14ac:dyDescent="0.2">
      <c r="A94" s="16"/>
      <c r="B94" s="16"/>
      <c r="C94" s="367" t="s">
        <v>15</v>
      </c>
      <c r="D94" s="367"/>
      <c r="E94" s="367"/>
      <c r="F94" s="367"/>
      <c r="G94" s="367"/>
      <c r="H94" s="367"/>
      <c r="I94" s="16"/>
      <c r="J94" s="16"/>
      <c r="K94" s="16"/>
      <c r="L94" s="16"/>
      <c r="M94" s="16"/>
      <c r="N94" s="16"/>
      <c r="O94" s="16"/>
      <c r="P94" s="16"/>
    </row>
    <row r="95" spans="1:16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x14ac:dyDescent="0.2">
      <c r="A96" s="87" t="str">
        <f>'Kops a'!A41</f>
        <v xml:space="preserve">Tāme sastādīta </v>
      </c>
      <c r="B96" s="88"/>
      <c r="C96" s="88"/>
      <c r="D96" s="88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x14ac:dyDescent="0.2">
      <c r="A98" s="1" t="s">
        <v>37</v>
      </c>
      <c r="B98" s="16"/>
      <c r="C98" s="415">
        <f>'Kops a'!C43:H43</f>
        <v>0</v>
      </c>
      <c r="D98" s="415"/>
      <c r="E98" s="415"/>
      <c r="F98" s="415"/>
      <c r="G98" s="415"/>
      <c r="H98" s="415"/>
      <c r="I98" s="16"/>
      <c r="J98" s="16"/>
      <c r="K98" s="16"/>
      <c r="L98" s="16"/>
      <c r="M98" s="16"/>
      <c r="N98" s="16"/>
      <c r="O98" s="16"/>
      <c r="P98" s="16"/>
    </row>
    <row r="99" spans="1:16" x14ac:dyDescent="0.2">
      <c r="A99" s="16"/>
      <c r="B99" s="16"/>
      <c r="C99" s="367" t="s">
        <v>15</v>
      </c>
      <c r="D99" s="367"/>
      <c r="E99" s="367"/>
      <c r="F99" s="367"/>
      <c r="G99" s="367"/>
      <c r="H99" s="367"/>
      <c r="I99" s="16"/>
      <c r="J99" s="16"/>
      <c r="K99" s="16"/>
      <c r="L99" s="16"/>
      <c r="M99" s="16"/>
      <c r="N99" s="16"/>
      <c r="O99" s="16"/>
      <c r="P99" s="16"/>
    </row>
    <row r="100" spans="1:16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x14ac:dyDescent="0.2">
      <c r="A101" s="87" t="s">
        <v>54</v>
      </c>
      <c r="B101" s="88"/>
      <c r="C101" s="92">
        <f>'Kops a'!C46</f>
        <v>0</v>
      </c>
      <c r="D101" s="50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99:H99"/>
    <mergeCell ref="C4:I4"/>
    <mergeCell ref="F12:K12"/>
    <mergeCell ref="A9:F9"/>
    <mergeCell ref="J9:M9"/>
    <mergeCell ref="D8:L8"/>
    <mergeCell ref="A90:K90"/>
    <mergeCell ref="C93:H93"/>
    <mergeCell ref="C94:H94"/>
    <mergeCell ref="C98:H98"/>
  </mergeCells>
  <conditionalFormatting sqref="I14:J89">
    <cfRule type="cellIs" dxfId="282" priority="42" operator="equal">
      <formula>0</formula>
    </cfRule>
  </conditionalFormatting>
  <conditionalFormatting sqref="N9:O9 H14:H89 K14:P89">
    <cfRule type="cellIs" dxfId="281" priority="41" operator="equal">
      <formula>0</formula>
    </cfRule>
  </conditionalFormatting>
  <conditionalFormatting sqref="A9:F9">
    <cfRule type="containsText" dxfId="280" priority="3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79" priority="38" operator="equal">
      <formula>0</formula>
    </cfRule>
  </conditionalFormatting>
  <conditionalFormatting sqref="O10">
    <cfRule type="cellIs" dxfId="278" priority="37" operator="equal">
      <formula>"20__. gada __. _________"</formula>
    </cfRule>
  </conditionalFormatting>
  <conditionalFormatting sqref="A90:K90">
    <cfRule type="containsText" dxfId="277" priority="36" operator="containsText" text="Tiešās izmaksas kopā, t. sk. darba devēja sociālais nodoklis __.__% ">
      <formula>NOT(ISERROR(SEARCH("Tiešās izmaksas kopā, t. sk. darba devēja sociālais nodoklis __.__% ",A90)))</formula>
    </cfRule>
  </conditionalFormatting>
  <conditionalFormatting sqref="L90:P90">
    <cfRule type="cellIs" dxfId="276" priority="31" operator="equal">
      <formula>0</formula>
    </cfRule>
  </conditionalFormatting>
  <conditionalFormatting sqref="C4:I4">
    <cfRule type="cellIs" dxfId="275" priority="30" operator="equal">
      <formula>0</formula>
    </cfRule>
  </conditionalFormatting>
  <conditionalFormatting sqref="D5:L8">
    <cfRule type="cellIs" dxfId="274" priority="28" operator="equal">
      <formula>0</formula>
    </cfRule>
  </conditionalFormatting>
  <conditionalFormatting sqref="P10">
    <cfRule type="cellIs" dxfId="273" priority="27" operator="equal">
      <formula>"20__. gada __. _________"</formula>
    </cfRule>
  </conditionalFormatting>
  <conditionalFormatting sqref="C98:H98">
    <cfRule type="cellIs" dxfId="272" priority="24" operator="equal">
      <formula>0</formula>
    </cfRule>
  </conditionalFormatting>
  <conditionalFormatting sqref="C93:H93">
    <cfRule type="cellIs" dxfId="271" priority="23" operator="equal">
      <formula>0</formula>
    </cfRule>
  </conditionalFormatting>
  <conditionalFormatting sqref="C98:H98 C101 C93:H93">
    <cfRule type="cellIs" dxfId="270" priority="22" operator="equal">
      <formula>0</formula>
    </cfRule>
  </conditionalFormatting>
  <conditionalFormatting sqref="D1">
    <cfRule type="cellIs" dxfId="269" priority="21" operator="equal">
      <formula>0</formula>
    </cfRule>
  </conditionalFormatting>
  <conditionalFormatting sqref="C44:E44 C72:E72">
    <cfRule type="cellIs" dxfId="268" priority="18" operator="equal">
      <formula>0</formula>
    </cfRule>
  </conditionalFormatting>
  <conditionalFormatting sqref="E47">
    <cfRule type="cellIs" dxfId="267" priority="17" operator="equal">
      <formula>0</formula>
    </cfRule>
  </conditionalFormatting>
  <conditionalFormatting sqref="C48:E48">
    <cfRule type="cellIs" dxfId="266" priority="16" operator="equal">
      <formula>0</formula>
    </cfRule>
  </conditionalFormatting>
  <conditionalFormatting sqref="C53:E54">
    <cfRule type="cellIs" dxfId="265" priority="15" operator="equal">
      <formula>0</formula>
    </cfRule>
  </conditionalFormatting>
  <conditionalFormatting sqref="D36">
    <cfRule type="cellIs" dxfId="264" priority="13" stopIfTrue="1" operator="equal">
      <formula>0</formula>
    </cfRule>
    <cfRule type="expression" dxfId="263" priority="14" stopIfTrue="1">
      <formula>#DIV/0!</formula>
    </cfRule>
  </conditionalFormatting>
  <conditionalFormatting sqref="C51:E51">
    <cfRule type="cellIs" dxfId="262" priority="12" operator="equal">
      <formula>0</formula>
    </cfRule>
  </conditionalFormatting>
  <conditionalFormatting sqref="C46:D46">
    <cfRule type="cellIs" dxfId="261" priority="11" operator="equal">
      <formula>0</formula>
    </cfRule>
  </conditionalFormatting>
  <conditionalFormatting sqref="E46">
    <cfRule type="cellIs" dxfId="260" priority="10" operator="equal">
      <formula>0</formula>
    </cfRule>
  </conditionalFormatting>
  <conditionalFormatting sqref="E64">
    <cfRule type="cellIs" dxfId="259" priority="9" operator="equal">
      <formula>0</formula>
    </cfRule>
  </conditionalFormatting>
  <conditionalFormatting sqref="C66:E66">
    <cfRule type="cellIs" dxfId="258" priority="8" operator="equal">
      <formula>0</formula>
    </cfRule>
  </conditionalFormatting>
  <conditionalFormatting sqref="C70:E70">
    <cfRule type="cellIs" dxfId="257" priority="7" operator="equal">
      <formula>0</formula>
    </cfRule>
  </conditionalFormatting>
  <conditionalFormatting sqref="C65:E65">
    <cfRule type="cellIs" dxfId="256" priority="6" operator="equal">
      <formula>0</formula>
    </cfRule>
  </conditionalFormatting>
  <conditionalFormatting sqref="C69:E69">
    <cfRule type="cellIs" dxfId="255" priority="5" operator="equal">
      <formula>0</formula>
    </cfRule>
  </conditionalFormatting>
  <conditionalFormatting sqref="D81">
    <cfRule type="cellIs" dxfId="254" priority="3" stopIfTrue="1" operator="equal">
      <formula>0</formula>
    </cfRule>
    <cfRule type="expression" dxfId="253" priority="4" stopIfTrue="1">
      <formula>#DIV/0!</formula>
    </cfRule>
  </conditionalFormatting>
  <conditionalFormatting sqref="D84">
    <cfRule type="cellIs" dxfId="252" priority="1" stopIfTrue="1" operator="equal">
      <formula>0</formula>
    </cfRule>
    <cfRule type="expression" dxfId="251" priority="2" stopIfTrue="1">
      <formula>#DIV/0!</formula>
    </cfRule>
  </conditionalFormatting>
  <pageMargins left="0.9055118110236221" right="0.51181102362204722" top="0.74803149606299213" bottom="0.74803149606299213" header="0.31496062992125984" footer="0.31496062992125984"/>
  <pageSetup scale="9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46B16A03-C867-4231-9EE2-FA19DDA4D492}">
            <xm:f>NOT(ISERROR(SEARCH("Tāme sastādīta ____. gada ___. ______________",A96)))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A96</xm:sqref>
        </x14:conditionalFormatting>
        <x14:conditionalFormatting xmlns:xm="http://schemas.microsoft.com/office/excel/2006/main">
          <x14:cfRule type="containsText" priority="25" operator="containsText" id="{2AF3CC58-04F0-4432-AA0F-D3D058C3CAD1}">
            <xm:f>NOT(ISERROR(SEARCH("Sertifikāta Nr. _________________________________",A101)))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126"/>
  <sheetViews>
    <sheetView view="pageBreakPreview" topLeftCell="A103" zoomScale="140" zoomScaleNormal="100" zoomScaleSheetLayoutView="140" workbookViewId="0">
      <selection activeCell="C100" sqref="C100"/>
    </sheetView>
  </sheetViews>
  <sheetFormatPr defaultRowHeight="11.25" x14ac:dyDescent="0.2"/>
  <cols>
    <col min="1" max="1" width="4.5703125" style="1" customWidth="1"/>
    <col min="2" max="2" width="4.8554687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2" width="7.7109375" style="1" customWidth="1"/>
    <col min="13" max="13" width="8" style="1" customWidth="1"/>
    <col min="14" max="14" width="8.140625" style="1" customWidth="1"/>
    <col min="15" max="15" width="7.28515625" style="1" customWidth="1"/>
    <col min="16" max="16" width="8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1">
        <f>'Kops a'!A17</f>
        <v>3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19" t="s">
        <v>94</v>
      </c>
      <c r="D2" s="419"/>
      <c r="E2" s="419"/>
      <c r="F2" s="419"/>
      <c r="G2" s="419"/>
      <c r="H2" s="419"/>
      <c r="I2" s="419"/>
      <c r="J2" s="28"/>
    </row>
    <row r="3" spans="1:16" x14ac:dyDescent="0.2">
      <c r="A3" s="29"/>
      <c r="B3" s="29"/>
      <c r="C3" s="410" t="s">
        <v>17</v>
      </c>
      <c r="D3" s="410"/>
      <c r="E3" s="410"/>
      <c r="F3" s="410"/>
      <c r="G3" s="410"/>
      <c r="H3" s="410"/>
      <c r="I3" s="410"/>
      <c r="J3" s="29"/>
    </row>
    <row r="4" spans="1:16" x14ac:dyDescent="0.2">
      <c r="A4" s="29"/>
      <c r="B4" s="29"/>
      <c r="C4" s="420" t="s">
        <v>52</v>
      </c>
      <c r="D4" s="420"/>
      <c r="E4" s="420"/>
      <c r="F4" s="420"/>
      <c r="G4" s="420"/>
      <c r="H4" s="420"/>
      <c r="I4" s="420"/>
      <c r="J4" s="29"/>
    </row>
    <row r="5" spans="1:16" x14ac:dyDescent="0.2">
      <c r="A5" s="22"/>
      <c r="B5" s="22"/>
      <c r="C5" s="26" t="s">
        <v>5</v>
      </c>
      <c r="D5" s="433" t="str">
        <f>'Kops a'!D6</f>
        <v>Daudzdzīvokļu dzīvojamās ēkas energoefektivitātes paaugstināšana</v>
      </c>
      <c r="E5" s="433"/>
      <c r="F5" s="433"/>
      <c r="G5" s="433"/>
      <c r="H5" s="433"/>
      <c r="I5" s="433"/>
      <c r="J5" s="433"/>
      <c r="K5" s="433"/>
      <c r="L5" s="433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433" t="str">
        <f>'Kops a'!D7</f>
        <v>Daudzdzīvokļu dzīvojamās ēkas energoefektivitātes paaugstināšana</v>
      </c>
      <c r="E6" s="433"/>
      <c r="F6" s="433"/>
      <c r="G6" s="433"/>
      <c r="H6" s="433"/>
      <c r="I6" s="433"/>
      <c r="J6" s="433"/>
      <c r="K6" s="433"/>
      <c r="L6" s="433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433" t="str">
        <f>'Kops a'!D8</f>
        <v>Parka iela 13, Olaine, Olaines novads, LV-2114</v>
      </c>
      <c r="E7" s="433"/>
      <c r="F7" s="433"/>
      <c r="G7" s="433"/>
      <c r="H7" s="433"/>
      <c r="I7" s="433"/>
      <c r="J7" s="433"/>
      <c r="K7" s="433"/>
      <c r="L7" s="433"/>
      <c r="M7" s="16"/>
      <c r="N7" s="16"/>
      <c r="O7" s="16"/>
      <c r="P7" s="16"/>
    </row>
    <row r="8" spans="1:16" x14ac:dyDescent="0.2">
      <c r="A8" s="22"/>
      <c r="B8" s="22"/>
      <c r="C8" s="95" t="s">
        <v>20</v>
      </c>
      <c r="D8" s="433" t="str">
        <f>'Kops a'!D9</f>
        <v>Iepirkums Nr. AS OŪS 2021/10_E</v>
      </c>
      <c r="E8" s="433"/>
      <c r="F8" s="433"/>
      <c r="G8" s="433"/>
      <c r="H8" s="433"/>
      <c r="I8" s="433"/>
      <c r="J8" s="433"/>
      <c r="K8" s="433"/>
      <c r="L8" s="433"/>
      <c r="M8" s="16"/>
      <c r="N8" s="16"/>
      <c r="O8" s="16"/>
      <c r="P8" s="16"/>
    </row>
    <row r="9" spans="1:16" ht="11.25" customHeight="1" x14ac:dyDescent="0.2">
      <c r="A9" s="421" t="str">
        <f>'2a'!A9:F9</f>
        <v>Tāme sastādīta  2020. gada tirgus cenās, pamatojoties uz AR daļas rasējumiem</v>
      </c>
      <c r="B9" s="421"/>
      <c r="C9" s="421"/>
      <c r="D9" s="421"/>
      <c r="E9" s="421"/>
      <c r="F9" s="421"/>
      <c r="G9" s="30"/>
      <c r="H9" s="30"/>
      <c r="I9" s="30"/>
      <c r="J9" s="425" t="s">
        <v>39</v>
      </c>
      <c r="K9" s="425"/>
      <c r="L9" s="425"/>
      <c r="M9" s="425"/>
      <c r="N9" s="432">
        <f>P114</f>
        <v>0</v>
      </c>
      <c r="O9" s="432"/>
      <c r="P9" s="30"/>
    </row>
    <row r="10" spans="1:16" x14ac:dyDescent="0.2">
      <c r="A10" s="31"/>
      <c r="B10" s="32"/>
      <c r="C10" s="95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A120</f>
        <v xml:space="preserve">Tāme sastādīta </v>
      </c>
    </row>
    <row r="11" spans="1:16" ht="12" thickBot="1" x14ac:dyDescent="0.25">
      <c r="A11" s="31"/>
      <c r="B11" s="32"/>
      <c r="C11" s="95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389" t="s">
        <v>23</v>
      </c>
      <c r="B12" s="427" t="s">
        <v>40</v>
      </c>
      <c r="C12" s="423" t="s">
        <v>41</v>
      </c>
      <c r="D12" s="430" t="s">
        <v>42</v>
      </c>
      <c r="E12" s="413" t="s">
        <v>43</v>
      </c>
      <c r="F12" s="422" t="s">
        <v>44</v>
      </c>
      <c r="G12" s="423"/>
      <c r="H12" s="423"/>
      <c r="I12" s="423"/>
      <c r="J12" s="423"/>
      <c r="K12" s="424"/>
      <c r="L12" s="422" t="s">
        <v>45</v>
      </c>
      <c r="M12" s="423"/>
      <c r="N12" s="423"/>
      <c r="O12" s="423"/>
      <c r="P12" s="424"/>
    </row>
    <row r="13" spans="1:16" ht="126.75" customHeight="1" thickBot="1" x14ac:dyDescent="0.25">
      <c r="A13" s="426"/>
      <c r="B13" s="428"/>
      <c r="C13" s="429"/>
      <c r="D13" s="431"/>
      <c r="E13" s="41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98"/>
      <c r="B14" s="176"/>
      <c r="C14" s="160" t="s">
        <v>83</v>
      </c>
      <c r="D14" s="181"/>
      <c r="E14" s="182"/>
      <c r="F14" s="181"/>
      <c r="G14" s="98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ht="33.75" x14ac:dyDescent="0.2">
      <c r="A15" s="142">
        <v>1</v>
      </c>
      <c r="B15" s="143" t="s">
        <v>80</v>
      </c>
      <c r="C15" s="155" t="s">
        <v>96</v>
      </c>
      <c r="D15" s="106" t="s">
        <v>81</v>
      </c>
      <c r="E15" s="108">
        <v>4040</v>
      </c>
      <c r="F15" s="109"/>
      <c r="G15" s="98"/>
      <c r="H15" s="47"/>
      <c r="I15" s="67"/>
      <c r="J15" s="67"/>
      <c r="K15" s="48"/>
      <c r="L15" s="49"/>
      <c r="M15" s="47"/>
      <c r="N15" s="47"/>
      <c r="O15" s="47"/>
      <c r="P15" s="48"/>
    </row>
    <row r="16" spans="1:16" x14ac:dyDescent="0.2">
      <c r="A16" s="142"/>
      <c r="B16" s="207"/>
      <c r="C16" s="141" t="s">
        <v>250</v>
      </c>
      <c r="D16" s="106" t="s">
        <v>81</v>
      </c>
      <c r="E16" s="108">
        <v>4040</v>
      </c>
      <c r="F16" s="109"/>
      <c r="G16" s="329"/>
      <c r="H16" s="47"/>
      <c r="I16" s="67"/>
      <c r="J16" s="67"/>
      <c r="K16" s="48"/>
      <c r="L16" s="49"/>
      <c r="M16" s="47"/>
      <c r="N16" s="47"/>
      <c r="O16" s="47"/>
      <c r="P16" s="48"/>
    </row>
    <row r="17" spans="1:16" x14ac:dyDescent="0.2">
      <c r="A17" s="142"/>
      <c r="B17" s="207"/>
      <c r="C17" s="141" t="s">
        <v>97</v>
      </c>
      <c r="D17" s="106" t="s">
        <v>81</v>
      </c>
      <c r="E17" s="108">
        <v>4444</v>
      </c>
      <c r="F17" s="109"/>
      <c r="G17" s="329"/>
      <c r="H17" s="47"/>
      <c r="I17" s="67"/>
      <c r="J17" s="67"/>
      <c r="K17" s="48"/>
      <c r="L17" s="49"/>
      <c r="M17" s="47"/>
      <c r="N17" s="47"/>
      <c r="O17" s="47"/>
      <c r="P17" s="48"/>
    </row>
    <row r="18" spans="1:16" x14ac:dyDescent="0.2">
      <c r="A18" s="142">
        <f>A15+1</f>
        <v>2</v>
      </c>
      <c r="B18" s="143" t="s">
        <v>80</v>
      </c>
      <c r="C18" s="155" t="s">
        <v>98</v>
      </c>
      <c r="D18" s="181" t="s">
        <v>81</v>
      </c>
      <c r="E18" s="315">
        <v>814.9</v>
      </c>
      <c r="F18" s="109"/>
      <c r="G18" s="329"/>
      <c r="H18" s="47"/>
      <c r="I18" s="67"/>
      <c r="J18" s="67"/>
      <c r="K18" s="48"/>
      <c r="L18" s="49"/>
      <c r="M18" s="47"/>
      <c r="N18" s="47"/>
      <c r="O18" s="47"/>
      <c r="P18" s="48"/>
    </row>
    <row r="19" spans="1:16" x14ac:dyDescent="0.2">
      <c r="A19" s="142"/>
      <c r="B19" s="188"/>
      <c r="C19" s="149" t="s">
        <v>99</v>
      </c>
      <c r="D19" s="181" t="s">
        <v>81</v>
      </c>
      <c r="E19" s="315">
        <v>977.9</v>
      </c>
      <c r="F19" s="109"/>
      <c r="G19" s="329"/>
      <c r="H19" s="47"/>
      <c r="I19" s="67"/>
      <c r="J19" s="67"/>
      <c r="K19" s="48"/>
      <c r="L19" s="49"/>
      <c r="M19" s="47"/>
      <c r="N19" s="47"/>
      <c r="O19" s="47"/>
      <c r="P19" s="48"/>
    </row>
    <row r="20" spans="1:16" x14ac:dyDescent="0.2">
      <c r="A20" s="142"/>
      <c r="B20" s="188"/>
      <c r="C20" s="149" t="s">
        <v>100</v>
      </c>
      <c r="D20" s="181" t="s">
        <v>65</v>
      </c>
      <c r="E20" s="182">
        <v>1</v>
      </c>
      <c r="F20" s="109"/>
      <c r="G20" s="329"/>
      <c r="H20" s="47"/>
      <c r="I20" s="67"/>
      <c r="J20" s="67"/>
      <c r="K20" s="48"/>
      <c r="L20" s="49"/>
      <c r="M20" s="47"/>
      <c r="N20" s="47"/>
      <c r="O20" s="47"/>
      <c r="P20" s="48"/>
    </row>
    <row r="21" spans="1:16" x14ac:dyDescent="0.2">
      <c r="A21" s="142">
        <f>A18+1</f>
        <v>3</v>
      </c>
      <c r="B21" s="143" t="s">
        <v>80</v>
      </c>
      <c r="C21" s="253" t="s">
        <v>251</v>
      </c>
      <c r="D21" s="106" t="s">
        <v>63</v>
      </c>
      <c r="E21" s="185">
        <v>1</v>
      </c>
      <c r="F21" s="109"/>
      <c r="G21" s="329"/>
      <c r="H21" s="47"/>
      <c r="I21" s="67"/>
      <c r="J21" s="67"/>
      <c r="K21" s="48"/>
      <c r="L21" s="49"/>
      <c r="M21" s="47"/>
      <c r="N21" s="47"/>
      <c r="O21" s="47"/>
      <c r="P21" s="48"/>
    </row>
    <row r="22" spans="1:16" x14ac:dyDescent="0.2">
      <c r="A22" s="142">
        <f>A21+1</f>
        <v>4</v>
      </c>
      <c r="B22" s="143" t="s">
        <v>80</v>
      </c>
      <c r="C22" s="253" t="s">
        <v>252</v>
      </c>
      <c r="D22" s="106" t="s">
        <v>63</v>
      </c>
      <c r="E22" s="185">
        <v>2</v>
      </c>
      <c r="F22" s="109"/>
      <c r="G22" s="329"/>
      <c r="H22" s="47"/>
      <c r="I22" s="67"/>
      <c r="J22" s="67"/>
      <c r="K22" s="48"/>
      <c r="L22" s="49"/>
      <c r="M22" s="47"/>
      <c r="N22" s="47"/>
      <c r="O22" s="47"/>
      <c r="P22" s="48"/>
    </row>
    <row r="23" spans="1:16" ht="22.5" x14ac:dyDescent="0.2">
      <c r="A23" s="142">
        <f>A22+1</f>
        <v>5</v>
      </c>
      <c r="B23" s="143" t="s">
        <v>80</v>
      </c>
      <c r="C23" s="161" t="s">
        <v>87</v>
      </c>
      <c r="D23" s="181" t="s">
        <v>81</v>
      </c>
      <c r="E23" s="108">
        <v>2911</v>
      </c>
      <c r="F23" s="109"/>
      <c r="G23" s="329"/>
      <c r="H23" s="47"/>
      <c r="I23" s="67"/>
      <c r="J23" s="67"/>
      <c r="K23" s="48"/>
      <c r="L23" s="49"/>
      <c r="M23" s="47"/>
      <c r="N23" s="47"/>
      <c r="O23" s="47"/>
      <c r="P23" s="48"/>
    </row>
    <row r="24" spans="1:16" ht="33.75" x14ac:dyDescent="0.2">
      <c r="A24" s="142">
        <f>A23+1</f>
        <v>6</v>
      </c>
      <c r="B24" s="143" t="s">
        <v>80</v>
      </c>
      <c r="C24" s="344" t="s">
        <v>569</v>
      </c>
      <c r="D24" s="206" t="s">
        <v>131</v>
      </c>
      <c r="E24" s="99">
        <v>291.10000000000002</v>
      </c>
      <c r="F24" s="109"/>
      <c r="G24" s="329"/>
      <c r="H24" s="47"/>
      <c r="I24" s="67"/>
      <c r="J24" s="67"/>
      <c r="K24" s="48"/>
      <c r="L24" s="49"/>
      <c r="M24" s="47"/>
      <c r="N24" s="47"/>
      <c r="O24" s="47"/>
      <c r="P24" s="48"/>
    </row>
    <row r="25" spans="1:16" ht="22.5" x14ac:dyDescent="0.2">
      <c r="A25" s="142"/>
      <c r="B25" s="143"/>
      <c r="C25" s="342" t="s">
        <v>201</v>
      </c>
      <c r="D25" s="98" t="s">
        <v>89</v>
      </c>
      <c r="E25" s="99">
        <v>87.3</v>
      </c>
      <c r="F25" s="109"/>
      <c r="G25" s="329"/>
      <c r="H25" s="47"/>
      <c r="I25" s="67"/>
      <c r="J25" s="67"/>
      <c r="K25" s="48"/>
      <c r="L25" s="49"/>
      <c r="M25" s="47"/>
      <c r="N25" s="47"/>
      <c r="O25" s="47"/>
      <c r="P25" s="48"/>
    </row>
    <row r="26" spans="1:16" ht="22.5" x14ac:dyDescent="0.2">
      <c r="A26" s="142">
        <f>A24+1</f>
        <v>7</v>
      </c>
      <c r="B26" s="143" t="s">
        <v>80</v>
      </c>
      <c r="C26" s="155" t="s">
        <v>279</v>
      </c>
      <c r="D26" s="100" t="s">
        <v>131</v>
      </c>
      <c r="E26" s="99">
        <v>318.10000000000002</v>
      </c>
      <c r="F26" s="109"/>
      <c r="G26" s="329"/>
      <c r="H26" s="47"/>
      <c r="I26" s="67"/>
      <c r="J26" s="67"/>
      <c r="K26" s="48"/>
      <c r="L26" s="49"/>
      <c r="M26" s="47"/>
      <c r="N26" s="47"/>
      <c r="O26" s="47"/>
      <c r="P26" s="48"/>
    </row>
    <row r="27" spans="1:16" ht="22.5" x14ac:dyDescent="0.2">
      <c r="A27" s="101"/>
      <c r="B27" s="148"/>
      <c r="C27" s="342" t="s">
        <v>216</v>
      </c>
      <c r="D27" s="99" t="s">
        <v>78</v>
      </c>
      <c r="E27" s="99">
        <v>636.20000000000005</v>
      </c>
      <c r="F27" s="109"/>
      <c r="G27" s="329"/>
      <c r="H27" s="47"/>
      <c r="I27" s="67"/>
      <c r="J27" s="67"/>
      <c r="K27" s="48"/>
      <c r="L27" s="49"/>
      <c r="M27" s="47"/>
      <c r="N27" s="47"/>
      <c r="O27" s="47"/>
      <c r="P27" s="48"/>
    </row>
    <row r="28" spans="1:16" ht="22.5" x14ac:dyDescent="0.2">
      <c r="A28" s="101"/>
      <c r="B28" s="148"/>
      <c r="C28" s="342" t="s">
        <v>217</v>
      </c>
      <c r="D28" s="99" t="s">
        <v>78</v>
      </c>
      <c r="E28" s="99">
        <v>3181</v>
      </c>
      <c r="F28" s="109"/>
      <c r="G28" s="329"/>
      <c r="H28" s="47"/>
      <c r="I28" s="67"/>
      <c r="J28" s="67"/>
      <c r="K28" s="48"/>
      <c r="L28" s="49"/>
      <c r="M28" s="47"/>
      <c r="N28" s="47"/>
      <c r="O28" s="47"/>
      <c r="P28" s="48"/>
    </row>
    <row r="29" spans="1:16" ht="33.75" x14ac:dyDescent="0.2">
      <c r="A29" s="142">
        <f>A26+1</f>
        <v>8</v>
      </c>
      <c r="B29" s="148" t="s">
        <v>80</v>
      </c>
      <c r="C29" s="163" t="s">
        <v>253</v>
      </c>
      <c r="D29" s="181" t="s">
        <v>238</v>
      </c>
      <c r="E29" s="110">
        <v>0.04</v>
      </c>
      <c r="F29" s="109"/>
      <c r="G29" s="329"/>
      <c r="H29" s="47"/>
      <c r="I29" s="67"/>
      <c r="J29" s="67"/>
      <c r="K29" s="48"/>
      <c r="L29" s="49"/>
      <c r="M29" s="47"/>
      <c r="N29" s="47"/>
      <c r="O29" s="47"/>
      <c r="P29" s="48"/>
    </row>
    <row r="30" spans="1:16" ht="22.5" x14ac:dyDescent="0.2">
      <c r="A30" s="101"/>
      <c r="B30" s="107"/>
      <c r="C30" s="342" t="s">
        <v>101</v>
      </c>
      <c r="D30" s="181" t="s">
        <v>238</v>
      </c>
      <c r="E30" s="108">
        <f>ROUND(E29*1.1,2)</f>
        <v>0.04</v>
      </c>
      <c r="F30" s="109"/>
      <c r="G30" s="329"/>
      <c r="H30" s="47"/>
      <c r="I30" s="67"/>
      <c r="J30" s="67"/>
      <c r="K30" s="48"/>
      <c r="L30" s="49"/>
      <c r="M30" s="47"/>
      <c r="N30" s="47"/>
      <c r="O30" s="47"/>
      <c r="P30" s="48"/>
    </row>
    <row r="31" spans="1:16" x14ac:dyDescent="0.2">
      <c r="A31" s="101"/>
      <c r="B31" s="107"/>
      <c r="C31" s="342" t="s">
        <v>86</v>
      </c>
      <c r="D31" s="182" t="s">
        <v>78</v>
      </c>
      <c r="E31" s="108">
        <f>ROUND(E29*92,1)</f>
        <v>3.7</v>
      </c>
      <c r="F31" s="109"/>
      <c r="G31" s="329"/>
      <c r="H31" s="47"/>
      <c r="I31" s="67"/>
      <c r="J31" s="67"/>
      <c r="K31" s="48"/>
      <c r="L31" s="49"/>
      <c r="M31" s="47"/>
      <c r="N31" s="47"/>
      <c r="O31" s="47"/>
      <c r="P31" s="48"/>
    </row>
    <row r="32" spans="1:16" s="139" customFormat="1" x14ac:dyDescent="0.2">
      <c r="A32" s="119"/>
      <c r="B32" s="249"/>
      <c r="C32" s="254" t="s">
        <v>254</v>
      </c>
      <c r="D32" s="250"/>
      <c r="E32" s="251"/>
      <c r="F32" s="109"/>
      <c r="G32" s="329"/>
      <c r="H32" s="47"/>
      <c r="I32" s="67"/>
      <c r="J32" s="67"/>
      <c r="K32" s="48"/>
      <c r="L32" s="49"/>
      <c r="M32" s="47"/>
      <c r="N32" s="47"/>
      <c r="O32" s="47"/>
      <c r="P32" s="48"/>
    </row>
    <row r="33" spans="1:16" ht="45" x14ac:dyDescent="0.2">
      <c r="A33" s="101">
        <f>A29+1</f>
        <v>9</v>
      </c>
      <c r="B33" s="148" t="s">
        <v>80</v>
      </c>
      <c r="C33" s="163" t="s">
        <v>280</v>
      </c>
      <c r="D33" s="182" t="s">
        <v>81</v>
      </c>
      <c r="E33" s="108">
        <v>20.2</v>
      </c>
      <c r="F33" s="109"/>
      <c r="G33" s="329"/>
      <c r="H33" s="47"/>
      <c r="I33" s="67"/>
      <c r="J33" s="67"/>
      <c r="K33" s="48"/>
      <c r="L33" s="49"/>
      <c r="M33" s="47"/>
      <c r="N33" s="47"/>
      <c r="O33" s="47"/>
      <c r="P33" s="48"/>
    </row>
    <row r="34" spans="1:16" x14ac:dyDescent="0.2">
      <c r="A34" s="243"/>
      <c r="B34" s="244"/>
      <c r="C34" s="348" t="s">
        <v>209</v>
      </c>
      <c r="D34" s="245" t="s">
        <v>78</v>
      </c>
      <c r="E34" s="246">
        <v>4.4000000000000004</v>
      </c>
      <c r="F34" s="109"/>
      <c r="G34" s="329"/>
      <c r="H34" s="47"/>
      <c r="I34" s="67"/>
      <c r="J34" s="67"/>
      <c r="K34" s="48"/>
      <c r="L34" s="49"/>
      <c r="M34" s="47"/>
      <c r="N34" s="47"/>
      <c r="O34" s="47"/>
      <c r="P34" s="48"/>
    </row>
    <row r="35" spans="1:16" x14ac:dyDescent="0.2">
      <c r="A35" s="101"/>
      <c r="B35" s="107"/>
      <c r="C35" s="342" t="s">
        <v>206</v>
      </c>
      <c r="D35" s="105" t="s">
        <v>78</v>
      </c>
      <c r="E35" s="246">
        <v>121.2</v>
      </c>
      <c r="F35" s="109"/>
      <c r="G35" s="329"/>
      <c r="H35" s="47"/>
      <c r="I35" s="67"/>
      <c r="J35" s="67"/>
      <c r="K35" s="48"/>
      <c r="L35" s="49"/>
      <c r="M35" s="47"/>
      <c r="N35" s="47"/>
      <c r="O35" s="47"/>
      <c r="P35" s="48"/>
    </row>
    <row r="36" spans="1:16" ht="22.5" x14ac:dyDescent="0.2">
      <c r="A36" s="101"/>
      <c r="B36" s="107"/>
      <c r="C36" s="342" t="s">
        <v>255</v>
      </c>
      <c r="D36" s="182" t="s">
        <v>81</v>
      </c>
      <c r="E36" s="108">
        <v>21.21</v>
      </c>
      <c r="F36" s="109"/>
      <c r="G36" s="329"/>
      <c r="H36" s="47"/>
      <c r="I36" s="67"/>
      <c r="J36" s="67"/>
      <c r="K36" s="48"/>
      <c r="L36" s="49"/>
      <c r="M36" s="47"/>
      <c r="N36" s="47"/>
      <c r="O36" s="47"/>
      <c r="P36" s="48"/>
    </row>
    <row r="37" spans="1:16" x14ac:dyDescent="0.2">
      <c r="A37" s="101"/>
      <c r="B37" s="148"/>
      <c r="C37" s="156" t="s">
        <v>103</v>
      </c>
      <c r="D37" s="182" t="s">
        <v>63</v>
      </c>
      <c r="E37" s="182">
        <v>162</v>
      </c>
      <c r="F37" s="109"/>
      <c r="G37" s="329"/>
      <c r="H37" s="47"/>
      <c r="I37" s="67"/>
      <c r="J37" s="67"/>
      <c r="K37" s="48"/>
      <c r="L37" s="49"/>
      <c r="M37" s="47"/>
      <c r="N37" s="47"/>
      <c r="O37" s="47"/>
      <c r="P37" s="48"/>
    </row>
    <row r="38" spans="1:16" ht="23.25" customHeight="1" x14ac:dyDescent="0.2">
      <c r="A38" s="101">
        <f>A33+1</f>
        <v>10</v>
      </c>
      <c r="B38" s="148" t="s">
        <v>80</v>
      </c>
      <c r="C38" s="102" t="s">
        <v>269</v>
      </c>
      <c r="D38" s="182" t="s">
        <v>81</v>
      </c>
      <c r="E38" s="108">
        <v>20.2</v>
      </c>
      <c r="F38" s="109"/>
      <c r="G38" s="329"/>
      <c r="H38" s="47"/>
      <c r="I38" s="67"/>
      <c r="J38" s="67"/>
      <c r="K38" s="48"/>
      <c r="L38" s="49"/>
      <c r="M38" s="47"/>
      <c r="N38" s="47"/>
      <c r="O38" s="47"/>
      <c r="P38" s="48"/>
    </row>
    <row r="39" spans="1:16" x14ac:dyDescent="0.2">
      <c r="A39" s="101"/>
      <c r="B39" s="107"/>
      <c r="C39" s="342" t="s">
        <v>206</v>
      </c>
      <c r="D39" s="105" t="s">
        <v>78</v>
      </c>
      <c r="E39" s="246">
        <v>242.4</v>
      </c>
      <c r="F39" s="109"/>
      <c r="G39" s="329"/>
      <c r="H39" s="47"/>
      <c r="I39" s="67"/>
      <c r="J39" s="67"/>
      <c r="K39" s="48"/>
      <c r="L39" s="49"/>
      <c r="M39" s="47"/>
      <c r="N39" s="47"/>
      <c r="O39" s="47"/>
      <c r="P39" s="48"/>
    </row>
    <row r="40" spans="1:16" ht="22.5" x14ac:dyDescent="0.2">
      <c r="A40" s="101"/>
      <c r="B40" s="107"/>
      <c r="C40" s="342" t="s">
        <v>207</v>
      </c>
      <c r="D40" s="182" t="s">
        <v>81</v>
      </c>
      <c r="E40" s="108">
        <v>46.46</v>
      </c>
      <c r="F40" s="109"/>
      <c r="G40" s="329"/>
      <c r="H40" s="47"/>
      <c r="I40" s="67"/>
      <c r="J40" s="67"/>
      <c r="K40" s="48"/>
      <c r="L40" s="49"/>
      <c r="M40" s="47"/>
      <c r="N40" s="47"/>
      <c r="O40" s="47"/>
      <c r="P40" s="48"/>
    </row>
    <row r="41" spans="1:16" ht="33.75" x14ac:dyDescent="0.2">
      <c r="A41" s="101">
        <f>A38+1</f>
        <v>11</v>
      </c>
      <c r="B41" s="148" t="s">
        <v>80</v>
      </c>
      <c r="C41" s="102" t="s">
        <v>270</v>
      </c>
      <c r="D41" s="182" t="s">
        <v>81</v>
      </c>
      <c r="E41" s="108">
        <v>20.2</v>
      </c>
      <c r="F41" s="109"/>
      <c r="G41" s="329"/>
      <c r="H41" s="47"/>
      <c r="I41" s="67"/>
      <c r="J41" s="67"/>
      <c r="K41" s="48"/>
      <c r="L41" s="49"/>
      <c r="M41" s="47"/>
      <c r="N41" s="47"/>
      <c r="O41" s="47"/>
      <c r="P41" s="48"/>
    </row>
    <row r="42" spans="1:16" x14ac:dyDescent="0.2">
      <c r="A42" s="243"/>
      <c r="B42" s="244"/>
      <c r="C42" s="348" t="s">
        <v>209</v>
      </c>
      <c r="D42" s="245" t="s">
        <v>78</v>
      </c>
      <c r="E42" s="246">
        <v>4.4000000000000004</v>
      </c>
      <c r="F42" s="109"/>
      <c r="G42" s="329"/>
      <c r="H42" s="47"/>
      <c r="I42" s="67"/>
      <c r="J42" s="67"/>
      <c r="K42" s="48"/>
      <c r="L42" s="49"/>
      <c r="M42" s="47"/>
      <c r="N42" s="47"/>
      <c r="O42" s="47"/>
      <c r="P42" s="48"/>
    </row>
    <row r="43" spans="1:16" ht="22.5" x14ac:dyDescent="0.2">
      <c r="A43" s="101"/>
      <c r="B43" s="148"/>
      <c r="C43" s="348" t="s">
        <v>259</v>
      </c>
      <c r="D43" s="245" t="s">
        <v>78</v>
      </c>
      <c r="E43" s="220">
        <v>58.58</v>
      </c>
      <c r="F43" s="109"/>
      <c r="G43" s="329"/>
      <c r="H43" s="47"/>
      <c r="I43" s="67"/>
      <c r="J43" s="67"/>
      <c r="K43" s="48"/>
      <c r="L43" s="49"/>
      <c r="M43" s="47"/>
      <c r="N43" s="47"/>
      <c r="O43" s="47"/>
      <c r="P43" s="48"/>
    </row>
    <row r="44" spans="1:16" x14ac:dyDescent="0.2">
      <c r="A44" s="142"/>
      <c r="B44" s="247"/>
      <c r="C44" s="160" t="s">
        <v>257</v>
      </c>
      <c r="D44" s="182"/>
      <c r="E44" s="108"/>
      <c r="F44" s="109"/>
      <c r="G44" s="329"/>
      <c r="H44" s="47"/>
      <c r="I44" s="67"/>
      <c r="J44" s="67"/>
      <c r="K44" s="48"/>
      <c r="L44" s="49"/>
      <c r="M44" s="47"/>
      <c r="N44" s="47"/>
      <c r="O44" s="47"/>
      <c r="P44" s="48"/>
    </row>
    <row r="45" spans="1:16" ht="33.75" x14ac:dyDescent="0.2">
      <c r="A45" s="142">
        <f>A41+1</f>
        <v>12</v>
      </c>
      <c r="B45" s="143" t="s">
        <v>80</v>
      </c>
      <c r="C45" s="253" t="s">
        <v>281</v>
      </c>
      <c r="D45" s="106" t="s">
        <v>81</v>
      </c>
      <c r="E45" s="108">
        <v>8.1999999999999993</v>
      </c>
      <c r="F45" s="109"/>
      <c r="G45" s="329"/>
      <c r="H45" s="47"/>
      <c r="I45" s="67"/>
      <c r="J45" s="67"/>
      <c r="K45" s="48"/>
      <c r="L45" s="49"/>
      <c r="M45" s="47"/>
      <c r="N45" s="47"/>
      <c r="O45" s="47"/>
      <c r="P45" s="48"/>
    </row>
    <row r="46" spans="1:16" x14ac:dyDescent="0.2">
      <c r="A46" s="212"/>
      <c r="B46" s="213"/>
      <c r="C46" s="348" t="s">
        <v>209</v>
      </c>
      <c r="D46" s="216" t="s">
        <v>78</v>
      </c>
      <c r="E46" s="221">
        <f>ROUND(E45*0.22,1)</f>
        <v>1.8</v>
      </c>
      <c r="F46" s="109"/>
      <c r="G46" s="329"/>
      <c r="H46" s="47"/>
      <c r="I46" s="67"/>
      <c r="J46" s="67"/>
      <c r="K46" s="48"/>
      <c r="L46" s="49"/>
      <c r="M46" s="47"/>
      <c r="N46" s="47"/>
      <c r="O46" s="47"/>
      <c r="P46" s="48"/>
    </row>
    <row r="47" spans="1:16" x14ac:dyDescent="0.2">
      <c r="A47" s="142"/>
      <c r="B47" s="207"/>
      <c r="C47" s="342" t="s">
        <v>206</v>
      </c>
      <c r="D47" s="96" t="s">
        <v>78</v>
      </c>
      <c r="E47" s="221">
        <f>ROUND(E45*6,2)</f>
        <v>49.2</v>
      </c>
      <c r="F47" s="109"/>
      <c r="G47" s="329"/>
      <c r="H47" s="47"/>
      <c r="I47" s="67"/>
      <c r="J47" s="67"/>
      <c r="K47" s="48"/>
      <c r="L47" s="49"/>
      <c r="M47" s="47"/>
      <c r="N47" s="47"/>
      <c r="O47" s="47"/>
      <c r="P47" s="48"/>
    </row>
    <row r="48" spans="1:16" ht="22.5" x14ac:dyDescent="0.2">
      <c r="A48" s="142"/>
      <c r="B48" s="207"/>
      <c r="C48" s="342" t="s">
        <v>258</v>
      </c>
      <c r="D48" s="106" t="s">
        <v>81</v>
      </c>
      <c r="E48" s="108">
        <f>ROUND(E45*1.05,2)</f>
        <v>8.61</v>
      </c>
      <c r="F48" s="109"/>
      <c r="G48" s="329"/>
      <c r="H48" s="47"/>
      <c r="I48" s="67"/>
      <c r="J48" s="67"/>
      <c r="K48" s="48"/>
      <c r="L48" s="49"/>
      <c r="M48" s="47"/>
      <c r="N48" s="47"/>
      <c r="O48" s="47"/>
      <c r="P48" s="48"/>
    </row>
    <row r="49" spans="1:16" x14ac:dyDescent="0.2">
      <c r="A49" s="142"/>
      <c r="B49" s="143"/>
      <c r="C49" s="149" t="s">
        <v>103</v>
      </c>
      <c r="D49" s="181" t="s">
        <v>63</v>
      </c>
      <c r="E49" s="182">
        <f>ROUND(E45*8,0)</f>
        <v>66</v>
      </c>
      <c r="F49" s="109"/>
      <c r="G49" s="329"/>
      <c r="H49" s="47"/>
      <c r="I49" s="67"/>
      <c r="J49" s="67"/>
      <c r="K49" s="48"/>
      <c r="L49" s="49"/>
      <c r="M49" s="47"/>
      <c r="N49" s="47"/>
      <c r="O49" s="47"/>
      <c r="P49" s="48"/>
    </row>
    <row r="50" spans="1:16" ht="33.75" x14ac:dyDescent="0.2">
      <c r="A50" s="142">
        <f>A45+1</f>
        <v>13</v>
      </c>
      <c r="B50" s="143" t="s">
        <v>80</v>
      </c>
      <c r="C50" s="97" t="s">
        <v>271</v>
      </c>
      <c r="D50" s="106" t="s">
        <v>81</v>
      </c>
      <c r="E50" s="108">
        <f>E45</f>
        <v>8.1999999999999993</v>
      </c>
      <c r="F50" s="109"/>
      <c r="G50" s="329"/>
      <c r="H50" s="47"/>
      <c r="I50" s="67"/>
      <c r="J50" s="67"/>
      <c r="K50" s="48"/>
      <c r="L50" s="49"/>
      <c r="M50" s="47"/>
      <c r="N50" s="47"/>
      <c r="O50" s="47"/>
      <c r="P50" s="48"/>
    </row>
    <row r="51" spans="1:16" x14ac:dyDescent="0.2">
      <c r="A51" s="142"/>
      <c r="B51" s="207"/>
      <c r="C51" s="342" t="s">
        <v>206</v>
      </c>
      <c r="D51" s="96" t="s">
        <v>78</v>
      </c>
      <c r="E51" s="221">
        <f>ROUND(E50*6*2,2)</f>
        <v>98.4</v>
      </c>
      <c r="F51" s="109"/>
      <c r="G51" s="329"/>
      <c r="H51" s="47"/>
      <c r="I51" s="67"/>
      <c r="J51" s="67"/>
      <c r="K51" s="48"/>
      <c r="L51" s="49"/>
      <c r="M51" s="47"/>
      <c r="N51" s="47"/>
      <c r="O51" s="47"/>
      <c r="P51" s="48"/>
    </row>
    <row r="52" spans="1:16" ht="22.5" x14ac:dyDescent="0.2">
      <c r="A52" s="142"/>
      <c r="B52" s="207"/>
      <c r="C52" s="342" t="s">
        <v>207</v>
      </c>
      <c r="D52" s="106" t="s">
        <v>81</v>
      </c>
      <c r="E52" s="108">
        <f>ROUND(E50*1.15*2,2)</f>
        <v>18.86</v>
      </c>
      <c r="F52" s="109"/>
      <c r="G52" s="329"/>
      <c r="H52" s="47"/>
      <c r="I52" s="67"/>
      <c r="J52" s="67"/>
      <c r="K52" s="48"/>
      <c r="L52" s="49"/>
      <c r="M52" s="47"/>
      <c r="N52" s="47"/>
      <c r="O52" s="47"/>
      <c r="P52" s="48"/>
    </row>
    <row r="53" spans="1:16" ht="33.75" x14ac:dyDescent="0.2">
      <c r="A53" s="142">
        <f>A50+1</f>
        <v>14</v>
      </c>
      <c r="B53" s="143" t="s">
        <v>80</v>
      </c>
      <c r="C53" s="97" t="s">
        <v>272</v>
      </c>
      <c r="D53" s="181" t="s">
        <v>81</v>
      </c>
      <c r="E53" s="108">
        <f>E50</f>
        <v>8.1999999999999993</v>
      </c>
      <c r="F53" s="109"/>
      <c r="G53" s="329"/>
      <c r="H53" s="47"/>
      <c r="I53" s="67"/>
      <c r="J53" s="67"/>
      <c r="K53" s="48"/>
      <c r="L53" s="49"/>
      <c r="M53" s="47"/>
      <c r="N53" s="47"/>
      <c r="O53" s="47"/>
      <c r="P53" s="48"/>
    </row>
    <row r="54" spans="1:16" x14ac:dyDescent="0.2">
      <c r="A54" s="212"/>
      <c r="B54" s="213"/>
      <c r="C54" s="348" t="s">
        <v>209</v>
      </c>
      <c r="D54" s="216" t="s">
        <v>78</v>
      </c>
      <c r="E54" s="221">
        <f>ROUND(E53*0.22,1)</f>
        <v>1.8</v>
      </c>
      <c r="F54" s="109"/>
      <c r="G54" s="329"/>
      <c r="H54" s="47"/>
      <c r="I54" s="67"/>
      <c r="J54" s="67"/>
      <c r="K54" s="48"/>
      <c r="L54" s="49"/>
      <c r="M54" s="47"/>
      <c r="N54" s="47"/>
      <c r="O54" s="47"/>
      <c r="P54" s="48"/>
    </row>
    <row r="55" spans="1:16" ht="22.5" x14ac:dyDescent="0.2">
      <c r="A55" s="142"/>
      <c r="B55" s="143"/>
      <c r="C55" s="348" t="s">
        <v>259</v>
      </c>
      <c r="D55" s="216" t="s">
        <v>78</v>
      </c>
      <c r="E55" s="217">
        <f>ROUND(E53*2.9,2)</f>
        <v>23.78</v>
      </c>
      <c r="F55" s="109"/>
      <c r="G55" s="329"/>
      <c r="H55" s="47"/>
      <c r="I55" s="67"/>
      <c r="J55" s="67"/>
      <c r="K55" s="48"/>
      <c r="L55" s="49"/>
      <c r="M55" s="47"/>
      <c r="N55" s="47"/>
      <c r="O55" s="47"/>
      <c r="P55" s="48"/>
    </row>
    <row r="56" spans="1:16" ht="22.5" x14ac:dyDescent="0.2">
      <c r="A56" s="142"/>
      <c r="B56" s="247"/>
      <c r="C56" s="160" t="s">
        <v>260</v>
      </c>
      <c r="D56" s="182"/>
      <c r="E56" s="108"/>
      <c r="F56" s="109"/>
      <c r="G56" s="329"/>
      <c r="H56" s="47"/>
      <c r="I56" s="67"/>
      <c r="J56" s="67"/>
      <c r="K56" s="48"/>
      <c r="L56" s="49"/>
      <c r="M56" s="47"/>
      <c r="N56" s="47"/>
      <c r="O56" s="47"/>
      <c r="P56" s="48"/>
    </row>
    <row r="57" spans="1:16" ht="45" x14ac:dyDescent="0.2">
      <c r="A57" s="142">
        <f>A53+1</f>
        <v>15</v>
      </c>
      <c r="B57" s="143" t="s">
        <v>80</v>
      </c>
      <c r="C57" s="253" t="s">
        <v>282</v>
      </c>
      <c r="D57" s="106" t="s">
        <v>81</v>
      </c>
      <c r="E57" s="108">
        <v>3104.1</v>
      </c>
      <c r="F57" s="109"/>
      <c r="G57" s="329"/>
      <c r="H57" s="47"/>
      <c r="I57" s="67"/>
      <c r="J57" s="67"/>
      <c r="K57" s="48"/>
      <c r="L57" s="49"/>
      <c r="M57" s="47"/>
      <c r="N57" s="47"/>
      <c r="O57" s="47"/>
      <c r="P57" s="48"/>
    </row>
    <row r="58" spans="1:16" x14ac:dyDescent="0.2">
      <c r="A58" s="212"/>
      <c r="B58" s="213"/>
      <c r="C58" s="348" t="s">
        <v>209</v>
      </c>
      <c r="D58" s="216" t="s">
        <v>78</v>
      </c>
      <c r="E58" s="221">
        <v>682.9</v>
      </c>
      <c r="F58" s="109"/>
      <c r="G58" s="329"/>
      <c r="H58" s="47"/>
      <c r="I58" s="67"/>
      <c r="J58" s="67"/>
      <c r="K58" s="48"/>
      <c r="L58" s="49"/>
      <c r="M58" s="47"/>
      <c r="N58" s="47"/>
      <c r="O58" s="47"/>
      <c r="P58" s="48"/>
    </row>
    <row r="59" spans="1:16" x14ac:dyDescent="0.2">
      <c r="A59" s="142"/>
      <c r="B59" s="207"/>
      <c r="C59" s="342" t="s">
        <v>206</v>
      </c>
      <c r="D59" s="96" t="s">
        <v>78</v>
      </c>
      <c r="E59" s="221">
        <v>18624.599999999999</v>
      </c>
      <c r="F59" s="109"/>
      <c r="G59" s="329"/>
      <c r="H59" s="47"/>
      <c r="I59" s="67"/>
      <c r="J59" s="67"/>
      <c r="K59" s="48"/>
      <c r="L59" s="49"/>
      <c r="M59" s="47"/>
      <c r="N59" s="47"/>
      <c r="O59" s="47"/>
      <c r="P59" s="48"/>
    </row>
    <row r="60" spans="1:16" ht="22.5" x14ac:dyDescent="0.2">
      <c r="A60" s="142"/>
      <c r="B60" s="207"/>
      <c r="C60" s="342" t="s">
        <v>255</v>
      </c>
      <c r="D60" s="106" t="s">
        <v>81</v>
      </c>
      <c r="E60" s="108">
        <v>3259.31</v>
      </c>
      <c r="F60" s="109"/>
      <c r="G60" s="329"/>
      <c r="H60" s="47"/>
      <c r="I60" s="67"/>
      <c r="J60" s="67"/>
      <c r="K60" s="48"/>
      <c r="L60" s="49"/>
      <c r="M60" s="47"/>
      <c r="N60" s="47"/>
      <c r="O60" s="47"/>
      <c r="P60" s="48"/>
    </row>
    <row r="61" spans="1:16" x14ac:dyDescent="0.2">
      <c r="A61" s="142"/>
      <c r="B61" s="143"/>
      <c r="C61" s="149" t="s">
        <v>103</v>
      </c>
      <c r="D61" s="181" t="s">
        <v>63</v>
      </c>
      <c r="E61" s="182">
        <v>27937</v>
      </c>
      <c r="F61" s="109"/>
      <c r="G61" s="329"/>
      <c r="H61" s="47"/>
      <c r="I61" s="67"/>
      <c r="J61" s="67"/>
      <c r="K61" s="48"/>
      <c r="L61" s="49"/>
      <c r="M61" s="47"/>
      <c r="N61" s="47"/>
      <c r="O61" s="47"/>
      <c r="P61" s="48"/>
    </row>
    <row r="62" spans="1:16" ht="33.75" x14ac:dyDescent="0.2">
      <c r="A62" s="142">
        <f>A57+1</f>
        <v>16</v>
      </c>
      <c r="B62" s="143" t="s">
        <v>80</v>
      </c>
      <c r="C62" s="97" t="s">
        <v>273</v>
      </c>
      <c r="D62" s="106" t="s">
        <v>81</v>
      </c>
      <c r="E62" s="108">
        <v>3104.1</v>
      </c>
      <c r="F62" s="109"/>
      <c r="G62" s="329"/>
      <c r="H62" s="47"/>
      <c r="I62" s="67"/>
      <c r="J62" s="67"/>
      <c r="K62" s="48"/>
      <c r="L62" s="49"/>
      <c r="M62" s="47"/>
      <c r="N62" s="47"/>
      <c r="O62" s="47"/>
      <c r="P62" s="48"/>
    </row>
    <row r="63" spans="1:16" x14ac:dyDescent="0.2">
      <c r="A63" s="142"/>
      <c r="B63" s="207"/>
      <c r="C63" s="342" t="s">
        <v>206</v>
      </c>
      <c r="D63" s="96" t="s">
        <v>78</v>
      </c>
      <c r="E63" s="221">
        <v>18624.599999999999</v>
      </c>
      <c r="F63" s="109"/>
      <c r="G63" s="329"/>
      <c r="H63" s="47"/>
      <c r="I63" s="67"/>
      <c r="J63" s="67"/>
      <c r="K63" s="48"/>
      <c r="L63" s="49"/>
      <c r="M63" s="47"/>
      <c r="N63" s="47"/>
      <c r="O63" s="47"/>
      <c r="P63" s="48"/>
    </row>
    <row r="64" spans="1:16" ht="22.5" x14ac:dyDescent="0.2">
      <c r="A64" s="142"/>
      <c r="B64" s="207"/>
      <c r="C64" s="342" t="s">
        <v>207</v>
      </c>
      <c r="D64" s="106" t="s">
        <v>81</v>
      </c>
      <c r="E64" s="108">
        <v>3569.72</v>
      </c>
      <c r="F64" s="109"/>
      <c r="G64" s="329"/>
      <c r="H64" s="47"/>
      <c r="I64" s="67"/>
      <c r="J64" s="67"/>
      <c r="K64" s="48"/>
      <c r="L64" s="49"/>
      <c r="M64" s="47"/>
      <c r="N64" s="47"/>
      <c r="O64" s="47"/>
      <c r="P64" s="48"/>
    </row>
    <row r="65" spans="1:16" ht="33.75" x14ac:dyDescent="0.2">
      <c r="A65" s="142">
        <f>A62+1</f>
        <v>17</v>
      </c>
      <c r="B65" s="143" t="s">
        <v>80</v>
      </c>
      <c r="C65" s="97" t="s">
        <v>274</v>
      </c>
      <c r="D65" s="181" t="s">
        <v>81</v>
      </c>
      <c r="E65" s="108">
        <v>3104.1</v>
      </c>
      <c r="F65" s="109"/>
      <c r="G65" s="329"/>
      <c r="H65" s="47"/>
      <c r="I65" s="67"/>
      <c r="J65" s="67"/>
      <c r="K65" s="48"/>
      <c r="L65" s="49"/>
      <c r="M65" s="47"/>
      <c r="N65" s="47"/>
      <c r="O65" s="47"/>
      <c r="P65" s="48"/>
    </row>
    <row r="66" spans="1:16" x14ac:dyDescent="0.2">
      <c r="A66" s="212"/>
      <c r="B66" s="213"/>
      <c r="C66" s="348" t="s">
        <v>209</v>
      </c>
      <c r="D66" s="216" t="s">
        <v>78</v>
      </c>
      <c r="E66" s="221">
        <v>682.9</v>
      </c>
      <c r="F66" s="109"/>
      <c r="G66" s="329"/>
      <c r="H66" s="47"/>
      <c r="I66" s="67"/>
      <c r="J66" s="67"/>
      <c r="K66" s="48"/>
      <c r="L66" s="49"/>
      <c r="M66" s="47"/>
      <c r="N66" s="47"/>
      <c r="O66" s="47"/>
      <c r="P66" s="48"/>
    </row>
    <row r="67" spans="1:16" ht="22.5" x14ac:dyDescent="0.2">
      <c r="A67" s="142"/>
      <c r="B67" s="143"/>
      <c r="C67" s="348" t="s">
        <v>259</v>
      </c>
      <c r="D67" s="216" t="s">
        <v>78</v>
      </c>
      <c r="E67" s="217">
        <v>9001.89</v>
      </c>
      <c r="F67" s="109"/>
      <c r="G67" s="329"/>
      <c r="H67" s="47"/>
      <c r="I67" s="67"/>
      <c r="J67" s="67"/>
      <c r="K67" s="48"/>
      <c r="L67" s="49"/>
      <c r="M67" s="47"/>
      <c r="N67" s="47"/>
      <c r="O67" s="47"/>
      <c r="P67" s="48"/>
    </row>
    <row r="68" spans="1:16" x14ac:dyDescent="0.2">
      <c r="A68" s="142"/>
      <c r="B68" s="247"/>
      <c r="C68" s="160" t="s">
        <v>261</v>
      </c>
      <c r="D68" s="182"/>
      <c r="E68" s="108"/>
      <c r="F68" s="109"/>
      <c r="G68" s="329"/>
      <c r="H68" s="47"/>
      <c r="I68" s="67"/>
      <c r="J68" s="67"/>
      <c r="K68" s="48"/>
      <c r="L68" s="49"/>
      <c r="M68" s="47"/>
      <c r="N68" s="47"/>
      <c r="O68" s="47"/>
      <c r="P68" s="48"/>
    </row>
    <row r="69" spans="1:16" ht="33.75" x14ac:dyDescent="0.2">
      <c r="A69" s="142">
        <f>A65+1</f>
        <v>18</v>
      </c>
      <c r="B69" s="143" t="s">
        <v>80</v>
      </c>
      <c r="C69" s="253" t="s">
        <v>283</v>
      </c>
      <c r="D69" s="106" t="s">
        <v>81</v>
      </c>
      <c r="E69" s="108">
        <v>32.200000000000003</v>
      </c>
      <c r="F69" s="109"/>
      <c r="G69" s="329"/>
      <c r="H69" s="47"/>
      <c r="I69" s="67"/>
      <c r="J69" s="67"/>
      <c r="K69" s="48"/>
      <c r="L69" s="49"/>
      <c r="M69" s="47"/>
      <c r="N69" s="47"/>
      <c r="O69" s="47"/>
      <c r="P69" s="48"/>
    </row>
    <row r="70" spans="1:16" x14ac:dyDescent="0.2">
      <c r="A70" s="212"/>
      <c r="B70" s="213"/>
      <c r="C70" s="348" t="s">
        <v>209</v>
      </c>
      <c r="D70" s="216" t="s">
        <v>78</v>
      </c>
      <c r="E70" s="221">
        <f>ROUND(E69*0.22,1)</f>
        <v>7.1</v>
      </c>
      <c r="F70" s="109"/>
      <c r="G70" s="329"/>
      <c r="H70" s="47"/>
      <c r="I70" s="67"/>
      <c r="J70" s="67"/>
      <c r="K70" s="48"/>
      <c r="L70" s="49"/>
      <c r="M70" s="47"/>
      <c r="N70" s="47"/>
      <c r="O70" s="47"/>
      <c r="P70" s="48"/>
    </row>
    <row r="71" spans="1:16" x14ac:dyDescent="0.2">
      <c r="A71" s="142"/>
      <c r="B71" s="207"/>
      <c r="C71" s="342" t="s">
        <v>206</v>
      </c>
      <c r="D71" s="96" t="s">
        <v>78</v>
      </c>
      <c r="E71" s="221">
        <f>ROUND(E69*6,2)</f>
        <v>193.2</v>
      </c>
      <c r="F71" s="109"/>
      <c r="G71" s="329"/>
      <c r="H71" s="47"/>
      <c r="I71" s="67"/>
      <c r="J71" s="67"/>
      <c r="K71" s="48"/>
      <c r="L71" s="49"/>
      <c r="M71" s="47"/>
      <c r="N71" s="47"/>
      <c r="O71" s="47"/>
      <c r="P71" s="48"/>
    </row>
    <row r="72" spans="1:16" ht="22.5" x14ac:dyDescent="0.2">
      <c r="A72" s="142"/>
      <c r="B72" s="207"/>
      <c r="C72" s="342" t="s">
        <v>258</v>
      </c>
      <c r="D72" s="106" t="s">
        <v>81</v>
      </c>
      <c r="E72" s="108">
        <f>ROUND(E69*1.05,2)</f>
        <v>33.81</v>
      </c>
      <c r="F72" s="109"/>
      <c r="G72" s="329"/>
      <c r="H72" s="47"/>
      <c r="I72" s="67"/>
      <c r="J72" s="67"/>
      <c r="K72" s="48"/>
      <c r="L72" s="49"/>
      <c r="M72" s="47"/>
      <c r="N72" s="47"/>
      <c r="O72" s="47"/>
      <c r="P72" s="48"/>
    </row>
    <row r="73" spans="1:16" x14ac:dyDescent="0.2">
      <c r="A73" s="142"/>
      <c r="B73" s="143"/>
      <c r="C73" s="149" t="s">
        <v>103</v>
      </c>
      <c r="D73" s="181" t="s">
        <v>63</v>
      </c>
      <c r="E73" s="182">
        <f>ROUND(E69*9,0)</f>
        <v>290</v>
      </c>
      <c r="F73" s="109"/>
      <c r="G73" s="329"/>
      <c r="H73" s="47"/>
      <c r="I73" s="67"/>
      <c r="J73" s="67"/>
      <c r="K73" s="48"/>
      <c r="L73" s="49"/>
      <c r="M73" s="47"/>
      <c r="N73" s="47"/>
      <c r="O73" s="47"/>
      <c r="P73" s="48"/>
    </row>
    <row r="74" spans="1:16" ht="33.75" x14ac:dyDescent="0.2">
      <c r="A74" s="142">
        <f>A69+1</f>
        <v>19</v>
      </c>
      <c r="B74" s="143" t="s">
        <v>80</v>
      </c>
      <c r="C74" s="97" t="s">
        <v>275</v>
      </c>
      <c r="D74" s="106" t="s">
        <v>81</v>
      </c>
      <c r="E74" s="108">
        <f>E69</f>
        <v>32.200000000000003</v>
      </c>
      <c r="F74" s="109"/>
      <c r="G74" s="329"/>
      <c r="H74" s="47"/>
      <c r="I74" s="67"/>
      <c r="J74" s="67"/>
      <c r="K74" s="48"/>
      <c r="L74" s="49"/>
      <c r="M74" s="47"/>
      <c r="N74" s="47"/>
      <c r="O74" s="47"/>
      <c r="P74" s="48"/>
    </row>
    <row r="75" spans="1:16" x14ac:dyDescent="0.2">
      <c r="A75" s="142"/>
      <c r="B75" s="207"/>
      <c r="C75" s="342" t="s">
        <v>206</v>
      </c>
      <c r="D75" s="96" t="s">
        <v>78</v>
      </c>
      <c r="E75" s="221">
        <f>ROUND(E74*6,2)</f>
        <v>193.2</v>
      </c>
      <c r="F75" s="109"/>
      <c r="G75" s="329"/>
      <c r="H75" s="47"/>
      <c r="I75" s="67"/>
      <c r="J75" s="67"/>
      <c r="K75" s="48"/>
      <c r="L75" s="49"/>
      <c r="M75" s="47"/>
      <c r="N75" s="47"/>
      <c r="O75" s="47"/>
      <c r="P75" s="48"/>
    </row>
    <row r="76" spans="1:16" ht="22.5" x14ac:dyDescent="0.2">
      <c r="A76" s="142"/>
      <c r="B76" s="207"/>
      <c r="C76" s="342" t="s">
        <v>207</v>
      </c>
      <c r="D76" s="106" t="s">
        <v>81</v>
      </c>
      <c r="E76" s="108">
        <f>ROUND(E74*1.15,2)</f>
        <v>37.03</v>
      </c>
      <c r="F76" s="109"/>
      <c r="G76" s="329"/>
      <c r="H76" s="47"/>
      <c r="I76" s="67"/>
      <c r="J76" s="67"/>
      <c r="K76" s="48"/>
      <c r="L76" s="49"/>
      <c r="M76" s="47"/>
      <c r="N76" s="47"/>
      <c r="O76" s="47"/>
      <c r="P76" s="48"/>
    </row>
    <row r="77" spans="1:16" ht="33.75" x14ac:dyDescent="0.2">
      <c r="A77" s="142">
        <f>A74+1</f>
        <v>20</v>
      </c>
      <c r="B77" s="143" t="s">
        <v>80</v>
      </c>
      <c r="C77" s="97" t="s">
        <v>276</v>
      </c>
      <c r="D77" s="181" t="s">
        <v>81</v>
      </c>
      <c r="E77" s="108">
        <f>E74</f>
        <v>32.200000000000003</v>
      </c>
      <c r="F77" s="109"/>
      <c r="G77" s="329"/>
      <c r="H77" s="47"/>
      <c r="I77" s="67"/>
      <c r="J77" s="67"/>
      <c r="K77" s="48"/>
      <c r="L77" s="49"/>
      <c r="M77" s="47"/>
      <c r="N77" s="47"/>
      <c r="O77" s="47"/>
      <c r="P77" s="48"/>
    </row>
    <row r="78" spans="1:16" x14ac:dyDescent="0.2">
      <c r="A78" s="212"/>
      <c r="B78" s="213"/>
      <c r="C78" s="348" t="s">
        <v>209</v>
      </c>
      <c r="D78" s="216" t="s">
        <v>78</v>
      </c>
      <c r="E78" s="221">
        <f>ROUND(E77*0.22,1)</f>
        <v>7.1</v>
      </c>
      <c r="F78" s="109"/>
      <c r="G78" s="329"/>
      <c r="H78" s="47"/>
      <c r="I78" s="67"/>
      <c r="J78" s="67"/>
      <c r="K78" s="48"/>
      <c r="L78" s="49"/>
      <c r="M78" s="47"/>
      <c r="N78" s="47"/>
      <c r="O78" s="47"/>
      <c r="P78" s="48"/>
    </row>
    <row r="79" spans="1:16" ht="22.5" x14ac:dyDescent="0.2">
      <c r="A79" s="142"/>
      <c r="B79" s="143"/>
      <c r="C79" s="348" t="s">
        <v>259</v>
      </c>
      <c r="D79" s="216" t="s">
        <v>78</v>
      </c>
      <c r="E79" s="217">
        <f>ROUND(E77*2.9,2)</f>
        <v>93.38</v>
      </c>
      <c r="F79" s="109"/>
      <c r="G79" s="329"/>
      <c r="H79" s="47"/>
      <c r="I79" s="67"/>
      <c r="J79" s="67"/>
      <c r="K79" s="48"/>
      <c r="L79" s="49"/>
      <c r="M79" s="47"/>
      <c r="N79" s="47"/>
      <c r="O79" s="47"/>
      <c r="P79" s="48"/>
    </row>
    <row r="80" spans="1:16" x14ac:dyDescent="0.2">
      <c r="A80" s="101"/>
      <c r="B80" s="242"/>
      <c r="C80" s="254" t="s">
        <v>262</v>
      </c>
      <c r="D80" s="182"/>
      <c r="E80" s="108"/>
      <c r="F80" s="109"/>
      <c r="G80" s="329"/>
      <c r="H80" s="47"/>
      <c r="I80" s="67"/>
      <c r="J80" s="67"/>
      <c r="K80" s="48"/>
      <c r="L80" s="49"/>
      <c r="M80" s="47"/>
      <c r="N80" s="47"/>
      <c r="O80" s="47"/>
      <c r="P80" s="48"/>
    </row>
    <row r="81" spans="1:16" ht="33.75" x14ac:dyDescent="0.2">
      <c r="A81" s="142">
        <f>A77+1</f>
        <v>21</v>
      </c>
      <c r="B81" s="143" t="s">
        <v>80</v>
      </c>
      <c r="C81" s="97" t="s">
        <v>277</v>
      </c>
      <c r="D81" s="106" t="s">
        <v>81</v>
      </c>
      <c r="E81" s="108">
        <v>16.399999999999999</v>
      </c>
      <c r="F81" s="109"/>
      <c r="G81" s="329"/>
      <c r="H81" s="47"/>
      <c r="I81" s="67"/>
      <c r="J81" s="67"/>
      <c r="K81" s="48"/>
      <c r="L81" s="49"/>
      <c r="M81" s="47"/>
      <c r="N81" s="47"/>
      <c r="O81" s="47"/>
      <c r="P81" s="48"/>
    </row>
    <row r="82" spans="1:16" x14ac:dyDescent="0.2">
      <c r="A82" s="212"/>
      <c r="B82" s="213"/>
      <c r="C82" s="348" t="s">
        <v>209</v>
      </c>
      <c r="D82" s="216" t="s">
        <v>78</v>
      </c>
      <c r="E82" s="221">
        <f>ROUND(E81*0.22,1)</f>
        <v>3.6</v>
      </c>
      <c r="F82" s="109"/>
      <c r="G82" s="329"/>
      <c r="H82" s="47"/>
      <c r="I82" s="67"/>
      <c r="J82" s="67"/>
      <c r="K82" s="48"/>
      <c r="L82" s="49"/>
      <c r="M82" s="47"/>
      <c r="N82" s="47"/>
      <c r="O82" s="47"/>
      <c r="P82" s="48"/>
    </row>
    <row r="83" spans="1:16" x14ac:dyDescent="0.2">
      <c r="A83" s="142"/>
      <c r="B83" s="207"/>
      <c r="C83" s="342" t="s">
        <v>206</v>
      </c>
      <c r="D83" s="96" t="s">
        <v>78</v>
      </c>
      <c r="E83" s="221">
        <f>ROUND(E81*6,2)</f>
        <v>98.4</v>
      </c>
      <c r="F83" s="109"/>
      <c r="G83" s="329"/>
      <c r="H83" s="47"/>
      <c r="I83" s="67"/>
      <c r="J83" s="67"/>
      <c r="K83" s="48"/>
      <c r="L83" s="49"/>
      <c r="M83" s="47"/>
      <c r="N83" s="47"/>
      <c r="O83" s="47"/>
      <c r="P83" s="48"/>
    </row>
    <row r="84" spans="1:16" ht="22.5" x14ac:dyDescent="0.2">
      <c r="A84" s="142"/>
      <c r="B84" s="207"/>
      <c r="C84" s="342" t="s">
        <v>207</v>
      </c>
      <c r="D84" s="106" t="s">
        <v>81</v>
      </c>
      <c r="E84" s="108">
        <f>ROUND(E81*1.15,2)</f>
        <v>18.86</v>
      </c>
      <c r="F84" s="109"/>
      <c r="G84" s="329"/>
      <c r="H84" s="47"/>
      <c r="I84" s="67"/>
      <c r="J84" s="67"/>
      <c r="K84" s="48"/>
      <c r="L84" s="49"/>
      <c r="M84" s="47"/>
      <c r="N84" s="47"/>
      <c r="O84" s="47"/>
      <c r="P84" s="48"/>
    </row>
    <row r="85" spans="1:16" ht="33.75" x14ac:dyDescent="0.2">
      <c r="A85" s="142">
        <f>A81+1</f>
        <v>22</v>
      </c>
      <c r="B85" s="143" t="s">
        <v>80</v>
      </c>
      <c r="C85" s="97" t="s">
        <v>278</v>
      </c>
      <c r="D85" s="181" t="s">
        <v>81</v>
      </c>
      <c r="E85" s="108">
        <f>E81</f>
        <v>16.399999999999999</v>
      </c>
      <c r="F85" s="109"/>
      <c r="G85" s="329"/>
      <c r="H85" s="47"/>
      <c r="I85" s="67"/>
      <c r="J85" s="67"/>
      <c r="K85" s="48"/>
      <c r="L85" s="49"/>
      <c r="M85" s="47"/>
      <c r="N85" s="47"/>
      <c r="O85" s="47"/>
      <c r="P85" s="48"/>
    </row>
    <row r="86" spans="1:16" x14ac:dyDescent="0.2">
      <c r="A86" s="212"/>
      <c r="B86" s="213"/>
      <c r="C86" s="348" t="s">
        <v>209</v>
      </c>
      <c r="D86" s="216" t="s">
        <v>78</v>
      </c>
      <c r="E86" s="221">
        <f>ROUND(E85*0.22,1)</f>
        <v>3.6</v>
      </c>
      <c r="F86" s="109"/>
      <c r="G86" s="329"/>
      <c r="H86" s="47"/>
      <c r="I86" s="67"/>
      <c r="J86" s="67"/>
      <c r="K86" s="48"/>
      <c r="L86" s="49"/>
      <c r="M86" s="47"/>
      <c r="N86" s="47"/>
      <c r="O86" s="47"/>
      <c r="P86" s="48"/>
    </row>
    <row r="87" spans="1:16" ht="22.5" x14ac:dyDescent="0.2">
      <c r="A87" s="142"/>
      <c r="B87" s="143"/>
      <c r="C87" s="348" t="s">
        <v>256</v>
      </c>
      <c r="D87" s="216" t="s">
        <v>78</v>
      </c>
      <c r="E87" s="217">
        <f>ROUND(E85*2.9,2)</f>
        <v>47.56</v>
      </c>
      <c r="F87" s="109"/>
      <c r="G87" s="329"/>
      <c r="H87" s="47"/>
      <c r="I87" s="67"/>
      <c r="J87" s="67"/>
      <c r="K87" s="48"/>
      <c r="L87" s="49"/>
      <c r="M87" s="47"/>
      <c r="N87" s="47"/>
      <c r="O87" s="47"/>
      <c r="P87" s="48"/>
    </row>
    <row r="88" spans="1:16" ht="22.5" x14ac:dyDescent="0.2">
      <c r="A88" s="142"/>
      <c r="B88" s="247"/>
      <c r="C88" s="160" t="s">
        <v>263</v>
      </c>
      <c r="D88" s="182"/>
      <c r="E88" s="108"/>
      <c r="F88" s="109"/>
      <c r="G88" s="329"/>
      <c r="H88" s="47"/>
      <c r="I88" s="67"/>
      <c r="J88" s="67"/>
      <c r="K88" s="48"/>
      <c r="L88" s="49"/>
      <c r="M88" s="47"/>
      <c r="N88" s="47"/>
      <c r="O88" s="47"/>
      <c r="P88" s="48"/>
    </row>
    <row r="89" spans="1:16" ht="33.75" x14ac:dyDescent="0.2">
      <c r="A89" s="142">
        <f>A85+1</f>
        <v>23</v>
      </c>
      <c r="B89" s="143" t="s">
        <v>80</v>
      </c>
      <c r="C89" s="253" t="s">
        <v>284</v>
      </c>
      <c r="D89" s="106" t="s">
        <v>81</v>
      </c>
      <c r="E89" s="108">
        <v>166.8</v>
      </c>
      <c r="F89" s="109"/>
      <c r="G89" s="329"/>
      <c r="H89" s="47"/>
      <c r="I89" s="67"/>
      <c r="J89" s="67"/>
      <c r="K89" s="48"/>
      <c r="L89" s="49"/>
      <c r="M89" s="47"/>
      <c r="N89" s="47"/>
      <c r="O89" s="47"/>
      <c r="P89" s="48"/>
    </row>
    <row r="90" spans="1:16" x14ac:dyDescent="0.2">
      <c r="A90" s="212"/>
      <c r="B90" s="213"/>
      <c r="C90" s="348" t="s">
        <v>209</v>
      </c>
      <c r="D90" s="216" t="s">
        <v>78</v>
      </c>
      <c r="E90" s="221">
        <f>ROUND(E89*0.22,1)</f>
        <v>36.700000000000003</v>
      </c>
      <c r="F90" s="109"/>
      <c r="G90" s="329"/>
      <c r="H90" s="47"/>
      <c r="I90" s="67"/>
      <c r="J90" s="67"/>
      <c r="K90" s="48"/>
      <c r="L90" s="49"/>
      <c r="M90" s="47"/>
      <c r="N90" s="47"/>
      <c r="O90" s="47"/>
      <c r="P90" s="48"/>
    </row>
    <row r="91" spans="1:16" x14ac:dyDescent="0.2">
      <c r="A91" s="142"/>
      <c r="B91" s="207"/>
      <c r="C91" s="342" t="s">
        <v>206</v>
      </c>
      <c r="D91" s="96" t="s">
        <v>78</v>
      </c>
      <c r="E91" s="221">
        <f>ROUND(E89*6,2)</f>
        <v>1000.8</v>
      </c>
      <c r="F91" s="109"/>
      <c r="G91" s="329"/>
      <c r="H91" s="47"/>
      <c r="I91" s="67"/>
      <c r="J91" s="67"/>
      <c r="K91" s="48"/>
      <c r="L91" s="49"/>
      <c r="M91" s="47"/>
      <c r="N91" s="47"/>
      <c r="O91" s="47"/>
      <c r="P91" s="48"/>
    </row>
    <row r="92" spans="1:16" ht="22.5" x14ac:dyDescent="0.2">
      <c r="A92" s="142"/>
      <c r="B92" s="207"/>
      <c r="C92" s="342" t="s">
        <v>258</v>
      </c>
      <c r="D92" s="106" t="s">
        <v>81</v>
      </c>
      <c r="E92" s="108">
        <f>ROUND(E89*1.05,2)</f>
        <v>175.14</v>
      </c>
      <c r="F92" s="109"/>
      <c r="G92" s="329"/>
      <c r="H92" s="47"/>
      <c r="I92" s="67"/>
      <c r="J92" s="67"/>
      <c r="K92" s="48"/>
      <c r="L92" s="49"/>
      <c r="M92" s="47"/>
      <c r="N92" s="47"/>
      <c r="O92" s="47"/>
      <c r="P92" s="48"/>
    </row>
    <row r="93" spans="1:16" x14ac:dyDescent="0.2">
      <c r="A93" s="142"/>
      <c r="B93" s="143"/>
      <c r="C93" s="149" t="s">
        <v>103</v>
      </c>
      <c r="D93" s="181" t="s">
        <v>63</v>
      </c>
      <c r="E93" s="182">
        <f>ROUND(E89*4,0)</f>
        <v>667</v>
      </c>
      <c r="F93" s="109"/>
      <c r="G93" s="329"/>
      <c r="H93" s="47"/>
      <c r="I93" s="67"/>
      <c r="J93" s="67"/>
      <c r="K93" s="48"/>
      <c r="L93" s="49"/>
      <c r="M93" s="47"/>
      <c r="N93" s="47"/>
      <c r="O93" s="47"/>
      <c r="P93" s="48"/>
    </row>
    <row r="94" spans="1:16" ht="22.5" x14ac:dyDescent="0.2">
      <c r="A94" s="142"/>
      <c r="B94" s="143"/>
      <c r="C94" s="140" t="s">
        <v>573</v>
      </c>
      <c r="D94" s="181"/>
      <c r="E94" s="182"/>
      <c r="F94" s="109"/>
      <c r="G94" s="329"/>
      <c r="H94" s="47"/>
      <c r="I94" s="67"/>
      <c r="J94" s="67"/>
      <c r="K94" s="48"/>
      <c r="L94" s="49"/>
      <c r="M94" s="47"/>
      <c r="N94" s="47"/>
      <c r="O94" s="47"/>
      <c r="P94" s="48"/>
    </row>
    <row r="95" spans="1:16" ht="22.5" x14ac:dyDescent="0.2">
      <c r="A95" s="142">
        <v>24</v>
      </c>
      <c r="B95" s="143" t="s">
        <v>80</v>
      </c>
      <c r="C95" s="237" t="s">
        <v>574</v>
      </c>
      <c r="D95" s="106" t="s">
        <v>578</v>
      </c>
      <c r="E95" s="108">
        <v>37</v>
      </c>
      <c r="F95" s="109"/>
      <c r="G95" s="329"/>
      <c r="H95" s="47"/>
      <c r="I95" s="67"/>
      <c r="J95" s="67"/>
      <c r="K95" s="48"/>
      <c r="L95" s="49"/>
      <c r="M95" s="47"/>
      <c r="N95" s="47"/>
      <c r="O95" s="47"/>
      <c r="P95" s="48"/>
    </row>
    <row r="96" spans="1:16" ht="22.5" x14ac:dyDescent="0.2">
      <c r="A96" s="142"/>
      <c r="B96" s="143"/>
      <c r="C96" s="342" t="s">
        <v>575</v>
      </c>
      <c r="D96" s="106" t="s">
        <v>578</v>
      </c>
      <c r="E96" s="108">
        <v>40.700000000000003</v>
      </c>
      <c r="F96" s="109"/>
      <c r="G96" s="329"/>
      <c r="H96" s="47"/>
      <c r="I96" s="67"/>
      <c r="J96" s="67"/>
      <c r="K96" s="48"/>
      <c r="L96" s="49"/>
      <c r="M96" s="47"/>
      <c r="N96" s="47"/>
      <c r="O96" s="47"/>
      <c r="P96" s="48"/>
    </row>
    <row r="97" spans="1:16" x14ac:dyDescent="0.2">
      <c r="A97" s="142"/>
      <c r="B97" s="143"/>
      <c r="C97" s="149" t="s">
        <v>576</v>
      </c>
      <c r="D97" s="181" t="s">
        <v>78</v>
      </c>
      <c r="E97" s="108">
        <v>412</v>
      </c>
      <c r="F97" s="109"/>
      <c r="G97" s="329"/>
      <c r="H97" s="47"/>
      <c r="I97" s="67"/>
      <c r="J97" s="67"/>
      <c r="K97" s="48"/>
      <c r="L97" s="49"/>
      <c r="M97" s="47"/>
      <c r="N97" s="47"/>
      <c r="O97" s="47"/>
      <c r="P97" s="48"/>
    </row>
    <row r="98" spans="1:16" x14ac:dyDescent="0.2">
      <c r="A98" s="142"/>
      <c r="B98" s="143"/>
      <c r="C98" s="342" t="s">
        <v>577</v>
      </c>
      <c r="D98" s="181" t="s">
        <v>78</v>
      </c>
      <c r="E98" s="108">
        <v>1480</v>
      </c>
      <c r="F98" s="109"/>
      <c r="G98" s="329"/>
      <c r="H98" s="47"/>
      <c r="I98" s="67"/>
      <c r="J98" s="67"/>
      <c r="K98" s="48"/>
      <c r="L98" s="49"/>
      <c r="M98" s="47"/>
      <c r="N98" s="47"/>
      <c r="O98" s="47"/>
      <c r="P98" s="48"/>
    </row>
    <row r="99" spans="1:16" x14ac:dyDescent="0.2">
      <c r="A99" s="142"/>
      <c r="B99" s="247"/>
      <c r="C99" s="160" t="s">
        <v>104</v>
      </c>
      <c r="D99" s="181"/>
      <c r="E99" s="108"/>
      <c r="F99" s="109"/>
      <c r="G99" s="329"/>
      <c r="H99" s="47"/>
      <c r="I99" s="67"/>
      <c r="J99" s="67"/>
      <c r="K99" s="48"/>
      <c r="L99" s="49"/>
      <c r="M99" s="47"/>
      <c r="N99" s="47"/>
      <c r="O99" s="47"/>
      <c r="P99" s="48"/>
    </row>
    <row r="100" spans="1:16" ht="22.5" x14ac:dyDescent="0.2">
      <c r="A100" s="101">
        <f>A95+1</f>
        <v>25</v>
      </c>
      <c r="B100" s="148" t="s">
        <v>80</v>
      </c>
      <c r="C100" s="350" t="s">
        <v>264</v>
      </c>
      <c r="D100" s="182" t="s">
        <v>91</v>
      </c>
      <c r="E100" s="108">
        <v>20</v>
      </c>
      <c r="F100" s="109"/>
      <c r="G100" s="329"/>
      <c r="H100" s="47"/>
      <c r="I100" s="67"/>
      <c r="J100" s="67"/>
      <c r="K100" s="48"/>
      <c r="L100" s="49"/>
      <c r="M100" s="47"/>
      <c r="N100" s="47"/>
      <c r="O100" s="47"/>
      <c r="P100" s="48"/>
    </row>
    <row r="101" spans="1:16" ht="22.5" x14ac:dyDescent="0.2">
      <c r="A101" s="101"/>
      <c r="B101" s="107"/>
      <c r="C101" s="342" t="s">
        <v>265</v>
      </c>
      <c r="D101" s="182" t="s">
        <v>91</v>
      </c>
      <c r="E101" s="108">
        <f>ROUND(E100*1.1,2)</f>
        <v>22</v>
      </c>
      <c r="F101" s="109"/>
      <c r="G101" s="329"/>
      <c r="H101" s="47"/>
      <c r="I101" s="67"/>
      <c r="J101" s="67"/>
      <c r="K101" s="48"/>
      <c r="L101" s="49"/>
      <c r="M101" s="47"/>
      <c r="N101" s="47"/>
      <c r="O101" s="47"/>
      <c r="P101" s="48"/>
    </row>
    <row r="102" spans="1:16" x14ac:dyDescent="0.2">
      <c r="A102" s="142"/>
      <c r="B102" s="207"/>
      <c r="C102" s="149" t="s">
        <v>92</v>
      </c>
      <c r="D102" s="106" t="s">
        <v>63</v>
      </c>
      <c r="E102" s="185">
        <f>ROUND(E100/0.3,0)</f>
        <v>67</v>
      </c>
      <c r="F102" s="109"/>
      <c r="G102" s="329"/>
      <c r="H102" s="47"/>
      <c r="I102" s="67"/>
      <c r="J102" s="67"/>
      <c r="K102" s="48"/>
      <c r="L102" s="49"/>
      <c r="M102" s="47"/>
      <c r="N102" s="47"/>
      <c r="O102" s="47"/>
      <c r="P102" s="48"/>
    </row>
    <row r="103" spans="1:16" ht="22.5" x14ac:dyDescent="0.2">
      <c r="A103" s="101">
        <f>A100+1</f>
        <v>26</v>
      </c>
      <c r="B103" s="148" t="s">
        <v>80</v>
      </c>
      <c r="C103" s="350" t="s">
        <v>266</v>
      </c>
      <c r="D103" s="182" t="s">
        <v>91</v>
      </c>
      <c r="E103" s="108">
        <v>270</v>
      </c>
      <c r="F103" s="109"/>
      <c r="G103" s="329"/>
      <c r="H103" s="47"/>
      <c r="I103" s="67"/>
      <c r="J103" s="67"/>
      <c r="K103" s="48"/>
      <c r="L103" s="49"/>
      <c r="M103" s="47"/>
      <c r="N103" s="47"/>
      <c r="O103" s="47"/>
      <c r="P103" s="48"/>
    </row>
    <row r="104" spans="1:16" ht="22.5" x14ac:dyDescent="0.2">
      <c r="A104" s="101"/>
      <c r="B104" s="107"/>
      <c r="C104" s="342" t="s">
        <v>267</v>
      </c>
      <c r="D104" s="182" t="s">
        <v>91</v>
      </c>
      <c r="E104" s="108">
        <f>ROUND(E103*1.1,2)</f>
        <v>297</v>
      </c>
      <c r="F104" s="109"/>
      <c r="G104" s="329"/>
      <c r="H104" s="47"/>
      <c r="I104" s="67"/>
      <c r="J104" s="67"/>
      <c r="K104" s="48"/>
      <c r="L104" s="49"/>
      <c r="M104" s="47"/>
      <c r="N104" s="47"/>
      <c r="O104" s="47"/>
      <c r="P104" s="48"/>
    </row>
    <row r="105" spans="1:16" x14ac:dyDescent="0.2">
      <c r="A105" s="142"/>
      <c r="B105" s="207"/>
      <c r="C105" s="149" t="s">
        <v>92</v>
      </c>
      <c r="D105" s="106" t="s">
        <v>63</v>
      </c>
      <c r="E105" s="185">
        <f>ROUND(E103/0.3,0)</f>
        <v>900</v>
      </c>
      <c r="F105" s="109"/>
      <c r="G105" s="329"/>
      <c r="H105" s="47"/>
      <c r="I105" s="67"/>
      <c r="J105" s="67"/>
      <c r="K105" s="48"/>
      <c r="L105" s="49"/>
      <c r="M105" s="47"/>
      <c r="N105" s="47"/>
      <c r="O105" s="47"/>
      <c r="P105" s="48"/>
    </row>
    <row r="106" spans="1:16" ht="22.5" x14ac:dyDescent="0.2">
      <c r="A106" s="101">
        <f>A103+1</f>
        <v>27</v>
      </c>
      <c r="B106" s="148" t="s">
        <v>80</v>
      </c>
      <c r="C106" s="351" t="s">
        <v>126</v>
      </c>
      <c r="D106" s="182" t="s">
        <v>91</v>
      </c>
      <c r="E106" s="108">
        <v>93</v>
      </c>
      <c r="F106" s="109"/>
      <c r="G106" s="329"/>
      <c r="H106" s="47"/>
      <c r="I106" s="67"/>
      <c r="J106" s="67"/>
      <c r="K106" s="48"/>
      <c r="L106" s="49"/>
      <c r="M106" s="47"/>
      <c r="N106" s="47"/>
      <c r="O106" s="47"/>
      <c r="P106" s="48"/>
    </row>
    <row r="107" spans="1:16" x14ac:dyDescent="0.2">
      <c r="A107" s="101"/>
      <c r="B107" s="107"/>
      <c r="C107" s="342" t="s">
        <v>127</v>
      </c>
      <c r="D107" s="182" t="s">
        <v>91</v>
      </c>
      <c r="E107" s="108">
        <f>ROUND(E106*1.1,2)</f>
        <v>102.3</v>
      </c>
      <c r="F107" s="109"/>
      <c r="G107" s="329"/>
      <c r="H107" s="47"/>
      <c r="I107" s="67"/>
      <c r="J107" s="67"/>
      <c r="K107" s="48"/>
      <c r="L107" s="49"/>
      <c r="M107" s="47"/>
      <c r="N107" s="47"/>
      <c r="O107" s="47"/>
      <c r="P107" s="48"/>
    </row>
    <row r="108" spans="1:16" x14ac:dyDescent="0.2">
      <c r="A108" s="142"/>
      <c r="B108" s="207"/>
      <c r="C108" s="149" t="s">
        <v>92</v>
      </c>
      <c r="D108" s="106" t="s">
        <v>63</v>
      </c>
      <c r="E108" s="185">
        <f>ROUND((E106)/0.3,0)</f>
        <v>310</v>
      </c>
      <c r="F108" s="109"/>
      <c r="G108" s="329"/>
      <c r="H108" s="47"/>
      <c r="I108" s="67"/>
      <c r="J108" s="67"/>
      <c r="K108" s="48"/>
      <c r="L108" s="49"/>
      <c r="M108" s="47"/>
      <c r="N108" s="47"/>
      <c r="O108" s="47"/>
      <c r="P108" s="48"/>
    </row>
    <row r="109" spans="1:16" ht="22.5" x14ac:dyDescent="0.2">
      <c r="A109" s="101">
        <f>A106+1</f>
        <v>28</v>
      </c>
      <c r="B109" s="148" t="s">
        <v>80</v>
      </c>
      <c r="C109" s="351" t="s">
        <v>128</v>
      </c>
      <c r="D109" s="182" t="s">
        <v>91</v>
      </c>
      <c r="E109" s="108">
        <v>310</v>
      </c>
      <c r="F109" s="109"/>
      <c r="G109" s="329"/>
      <c r="H109" s="47"/>
      <c r="I109" s="67"/>
      <c r="J109" s="67"/>
      <c r="K109" s="48"/>
      <c r="L109" s="49"/>
      <c r="M109" s="47"/>
      <c r="N109" s="47"/>
      <c r="O109" s="47"/>
      <c r="P109" s="48"/>
    </row>
    <row r="110" spans="1:16" ht="22.5" x14ac:dyDescent="0.2">
      <c r="A110" s="101"/>
      <c r="B110" s="107"/>
      <c r="C110" s="342" t="s">
        <v>129</v>
      </c>
      <c r="D110" s="182" t="s">
        <v>91</v>
      </c>
      <c r="E110" s="108">
        <f>ROUND(E109*1.1,2)</f>
        <v>341</v>
      </c>
      <c r="F110" s="109"/>
      <c r="G110" s="329"/>
      <c r="H110" s="47"/>
      <c r="I110" s="67"/>
      <c r="J110" s="67"/>
      <c r="K110" s="48"/>
      <c r="L110" s="49"/>
      <c r="M110" s="47"/>
      <c r="N110" s="47"/>
      <c r="O110" s="47"/>
      <c r="P110" s="48"/>
    </row>
    <row r="111" spans="1:16" x14ac:dyDescent="0.2">
      <c r="A111" s="142"/>
      <c r="B111" s="207"/>
      <c r="C111" s="156" t="s">
        <v>92</v>
      </c>
      <c r="D111" s="106" t="s">
        <v>63</v>
      </c>
      <c r="E111" s="185">
        <f>ROUND((E109)/0.3,0)</f>
        <v>1033</v>
      </c>
      <c r="F111" s="109"/>
      <c r="G111" s="329"/>
      <c r="H111" s="47"/>
      <c r="I111" s="67"/>
      <c r="J111" s="67"/>
      <c r="K111" s="48"/>
      <c r="L111" s="49"/>
      <c r="M111" s="47"/>
      <c r="N111" s="47"/>
      <c r="O111" s="47"/>
      <c r="P111" s="48"/>
    </row>
    <row r="112" spans="1:16" x14ac:dyDescent="0.2">
      <c r="A112" s="101">
        <f>A109+1</f>
        <v>29</v>
      </c>
      <c r="B112" s="143" t="s">
        <v>80</v>
      </c>
      <c r="C112" s="255" t="s">
        <v>105</v>
      </c>
      <c r="D112" s="182" t="s">
        <v>63</v>
      </c>
      <c r="E112" s="248">
        <v>1</v>
      </c>
      <c r="F112" s="109"/>
      <c r="G112" s="329"/>
      <c r="H112" s="47"/>
      <c r="I112" s="67"/>
      <c r="J112" s="67"/>
      <c r="K112" s="48"/>
      <c r="L112" s="49"/>
      <c r="M112" s="47"/>
      <c r="N112" s="47"/>
      <c r="O112" s="47"/>
      <c r="P112" s="48"/>
    </row>
    <row r="113" spans="1:16" ht="12" thickBot="1" x14ac:dyDescent="0.25">
      <c r="A113" s="101">
        <f>A112+1</f>
        <v>30</v>
      </c>
      <c r="B113" s="143" t="s">
        <v>80</v>
      </c>
      <c r="C113" s="255" t="s">
        <v>268</v>
      </c>
      <c r="D113" s="182" t="s">
        <v>63</v>
      </c>
      <c r="E113" s="248">
        <v>2</v>
      </c>
      <c r="F113" s="109"/>
      <c r="G113" s="329"/>
      <c r="H113" s="47"/>
      <c r="I113" s="67"/>
      <c r="J113" s="67"/>
      <c r="K113" s="48"/>
      <c r="L113" s="49"/>
      <c r="M113" s="47"/>
      <c r="N113" s="47"/>
      <c r="O113" s="47"/>
      <c r="P113" s="48"/>
    </row>
    <row r="114" spans="1:16" ht="12" thickBot="1" x14ac:dyDescent="0.25">
      <c r="A114" s="416" t="str">
        <f>'2a'!A90:K90</f>
        <v xml:space="preserve">Tiešās izmaksas kopā, t. sk. darba devēja sociālais nodoklis 23.59% </v>
      </c>
      <c r="B114" s="417"/>
      <c r="C114" s="417"/>
      <c r="D114" s="417"/>
      <c r="E114" s="417"/>
      <c r="F114" s="417"/>
      <c r="G114" s="417"/>
      <c r="H114" s="417"/>
      <c r="I114" s="417"/>
      <c r="J114" s="417"/>
      <c r="K114" s="418"/>
      <c r="L114" s="71">
        <f>SUM(L14:L113)</f>
        <v>0</v>
      </c>
      <c r="M114" s="72">
        <f>SUM(M14:M113)</f>
        <v>0</v>
      </c>
      <c r="N114" s="72">
        <f>SUM(N14:N113)</f>
        <v>0</v>
      </c>
      <c r="O114" s="72">
        <f>SUM(O14:O113)</f>
        <v>0</v>
      </c>
      <c r="P114" s="73">
        <f>SUM(P14:P113)</f>
        <v>0</v>
      </c>
    </row>
    <row r="115" spans="1:16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x14ac:dyDescent="0.2">
      <c r="A117" s="1" t="s">
        <v>14</v>
      </c>
      <c r="B117" s="16"/>
      <c r="C117" s="415">
        <f>'Kops a'!C38:H38</f>
        <v>0</v>
      </c>
      <c r="D117" s="415"/>
      <c r="E117" s="415"/>
      <c r="F117" s="415"/>
      <c r="G117" s="415"/>
      <c r="H117" s="415"/>
      <c r="I117" s="16"/>
      <c r="J117" s="16"/>
      <c r="K117" s="16"/>
      <c r="L117" s="16"/>
      <c r="M117" s="16"/>
      <c r="N117" s="16"/>
      <c r="O117" s="16"/>
      <c r="P117" s="16"/>
    </row>
    <row r="118" spans="1:16" x14ac:dyDescent="0.2">
      <c r="A118" s="16"/>
      <c r="B118" s="16"/>
      <c r="C118" s="367" t="s">
        <v>15</v>
      </c>
      <c r="D118" s="367"/>
      <c r="E118" s="367"/>
      <c r="F118" s="367"/>
      <c r="G118" s="367"/>
      <c r="H118" s="367"/>
      <c r="I118" s="16"/>
      <c r="J118" s="16"/>
      <c r="K118" s="16"/>
      <c r="L118" s="16"/>
      <c r="M118" s="16"/>
      <c r="N118" s="16"/>
      <c r="O118" s="16"/>
      <c r="P118" s="16"/>
    </row>
    <row r="119" spans="1:16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16" x14ac:dyDescent="0.2">
      <c r="A120" s="87" t="str">
        <f>'Kops a'!A41</f>
        <v xml:space="preserve">Tāme sastādīta </v>
      </c>
      <c r="B120" s="88"/>
      <c r="C120" s="88"/>
      <c r="D120" s="88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x14ac:dyDescent="0.2">
      <c r="A122" s="1" t="s">
        <v>37</v>
      </c>
      <c r="B122" s="16"/>
      <c r="C122" s="415">
        <f>'Kops a'!C43:H43</f>
        <v>0</v>
      </c>
      <c r="D122" s="415"/>
      <c r="E122" s="415"/>
      <c r="F122" s="415"/>
      <c r="G122" s="415"/>
      <c r="H122" s="415"/>
      <c r="I122" s="16"/>
      <c r="J122" s="16"/>
      <c r="K122" s="16"/>
      <c r="L122" s="16"/>
      <c r="M122" s="16"/>
      <c r="N122" s="16"/>
      <c r="O122" s="16"/>
      <c r="P122" s="16"/>
    </row>
    <row r="123" spans="1:16" x14ac:dyDescent="0.2">
      <c r="A123" s="16"/>
      <c r="B123" s="16"/>
      <c r="C123" s="367" t="s">
        <v>15</v>
      </c>
      <c r="D123" s="367"/>
      <c r="E123" s="367"/>
      <c r="F123" s="367"/>
      <c r="G123" s="367"/>
      <c r="H123" s="367"/>
      <c r="I123" s="16"/>
      <c r="J123" s="16"/>
      <c r="K123" s="16"/>
      <c r="L123" s="16"/>
      <c r="M123" s="16"/>
      <c r="N123" s="16"/>
      <c r="O123" s="16"/>
      <c r="P123" s="16"/>
    </row>
    <row r="124" spans="1:16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x14ac:dyDescent="0.2">
      <c r="A125" s="87" t="s">
        <v>54</v>
      </c>
      <c r="B125" s="88"/>
      <c r="C125" s="92">
        <f>'Kops a'!C46</f>
        <v>0</v>
      </c>
      <c r="D125" s="50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123:H123"/>
    <mergeCell ref="C4:I4"/>
    <mergeCell ref="F12:K12"/>
    <mergeCell ref="A9:F9"/>
    <mergeCell ref="J9:M9"/>
    <mergeCell ref="D8:L8"/>
    <mergeCell ref="A114:K114"/>
    <mergeCell ref="C117:H117"/>
    <mergeCell ref="C118:H118"/>
    <mergeCell ref="C122:H122"/>
  </mergeCells>
  <conditionalFormatting sqref="I15:J113">
    <cfRule type="cellIs" dxfId="248" priority="64" operator="equal">
      <formula>0</formula>
    </cfRule>
  </conditionalFormatting>
  <conditionalFormatting sqref="N9:O9 H14:H113 K14:P113">
    <cfRule type="cellIs" dxfId="247" priority="63" operator="equal">
      <formula>0</formula>
    </cfRule>
  </conditionalFormatting>
  <conditionalFormatting sqref="A9:F9">
    <cfRule type="containsText" dxfId="246" priority="6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45" priority="60" operator="equal">
      <formula>0</formula>
    </cfRule>
  </conditionalFormatting>
  <conditionalFormatting sqref="O10">
    <cfRule type="cellIs" dxfId="244" priority="59" operator="equal">
      <formula>"20__. gada __. _________"</formula>
    </cfRule>
  </conditionalFormatting>
  <conditionalFormatting sqref="A114:K114">
    <cfRule type="containsText" dxfId="243" priority="58" operator="containsText" text="Tiešās izmaksas kopā, t. sk. darba devēja sociālais nodoklis __.__% ">
      <formula>NOT(ISERROR(SEARCH("Tiešās izmaksas kopā, t. sk. darba devēja sociālais nodoklis __.__% ",A114)))</formula>
    </cfRule>
  </conditionalFormatting>
  <conditionalFormatting sqref="L114:P114">
    <cfRule type="cellIs" dxfId="242" priority="53" operator="equal">
      <formula>0</formula>
    </cfRule>
  </conditionalFormatting>
  <conditionalFormatting sqref="C4:I4">
    <cfRule type="cellIs" dxfId="241" priority="52" operator="equal">
      <formula>0</formula>
    </cfRule>
  </conditionalFormatting>
  <conditionalFormatting sqref="D5:L8">
    <cfRule type="cellIs" dxfId="240" priority="49" operator="equal">
      <formula>0</formula>
    </cfRule>
  </conditionalFormatting>
  <conditionalFormatting sqref="C66:E66">
    <cfRule type="cellIs" dxfId="239" priority="17" operator="equal">
      <formula>0</formula>
    </cfRule>
  </conditionalFormatting>
  <conditionalFormatting sqref="E63">
    <cfRule type="cellIs" dxfId="238" priority="16" operator="equal">
      <formula>0</formula>
    </cfRule>
  </conditionalFormatting>
  <conditionalFormatting sqref="I14:J14">
    <cfRule type="cellIs" dxfId="237" priority="46" operator="equal">
      <formula>0</formula>
    </cfRule>
  </conditionalFormatting>
  <conditionalFormatting sqref="P10">
    <cfRule type="cellIs" dxfId="236" priority="45" operator="equal">
      <formula>"20__. gada __. _________"</formula>
    </cfRule>
  </conditionalFormatting>
  <conditionalFormatting sqref="C122:H122">
    <cfRule type="cellIs" dxfId="235" priority="42" operator="equal">
      <formula>0</formula>
    </cfRule>
  </conditionalFormatting>
  <conditionalFormatting sqref="C117:H117">
    <cfRule type="cellIs" dxfId="234" priority="41" operator="equal">
      <formula>0</formula>
    </cfRule>
  </conditionalFormatting>
  <conditionalFormatting sqref="C122:H122 C125 C117:H117">
    <cfRule type="cellIs" dxfId="233" priority="40" operator="equal">
      <formula>0</formula>
    </cfRule>
  </conditionalFormatting>
  <conditionalFormatting sqref="D1">
    <cfRule type="cellIs" dxfId="232" priority="39" operator="equal">
      <formula>0</formula>
    </cfRule>
  </conditionalFormatting>
  <conditionalFormatting sqref="C112:C113">
    <cfRule type="cellIs" dxfId="231" priority="32" operator="equal">
      <formula>0</formula>
    </cfRule>
  </conditionalFormatting>
  <conditionalFormatting sqref="D43:E43">
    <cfRule type="cellIs" dxfId="230" priority="31" operator="equal">
      <formula>0</formula>
    </cfRule>
  </conditionalFormatting>
  <conditionalFormatting sqref="C42:E42">
    <cfRule type="cellIs" dxfId="229" priority="27" operator="equal">
      <formula>0</formula>
    </cfRule>
  </conditionalFormatting>
  <conditionalFormatting sqref="C39:E39">
    <cfRule type="cellIs" dxfId="228" priority="28" operator="equal">
      <formula>0</formula>
    </cfRule>
  </conditionalFormatting>
  <conditionalFormatting sqref="D55:E55">
    <cfRule type="cellIs" dxfId="227" priority="26" operator="equal">
      <formula>0</formula>
    </cfRule>
  </conditionalFormatting>
  <conditionalFormatting sqref="C47:E47">
    <cfRule type="cellIs" dxfId="226" priority="25" operator="equal">
      <formula>0</formula>
    </cfRule>
  </conditionalFormatting>
  <conditionalFormatting sqref="C59:E59">
    <cfRule type="cellIs" dxfId="225" priority="20" operator="equal">
      <formula>0</formula>
    </cfRule>
  </conditionalFormatting>
  <conditionalFormatting sqref="C35:E35">
    <cfRule type="cellIs" dxfId="224" priority="30" operator="equal">
      <formula>0</formula>
    </cfRule>
  </conditionalFormatting>
  <conditionalFormatting sqref="C34:E34">
    <cfRule type="cellIs" dxfId="223" priority="29" operator="equal">
      <formula>0</formula>
    </cfRule>
  </conditionalFormatting>
  <conditionalFormatting sqref="C55">
    <cfRule type="cellIs" dxfId="222" priority="15" operator="equal">
      <formula>0</formula>
    </cfRule>
  </conditionalFormatting>
  <conditionalFormatting sqref="C79:E79">
    <cfRule type="cellIs" dxfId="221" priority="14" operator="equal">
      <formula>0</formula>
    </cfRule>
  </conditionalFormatting>
  <conditionalFormatting sqref="C46:E46">
    <cfRule type="cellIs" dxfId="220" priority="24" operator="equal">
      <formula>0</formula>
    </cfRule>
  </conditionalFormatting>
  <conditionalFormatting sqref="C51:E51">
    <cfRule type="cellIs" dxfId="219" priority="23" operator="equal">
      <formula>0</formula>
    </cfRule>
  </conditionalFormatting>
  <conditionalFormatting sqref="C54:E54">
    <cfRule type="cellIs" dxfId="218" priority="22" operator="equal">
      <formula>0</formula>
    </cfRule>
  </conditionalFormatting>
  <conditionalFormatting sqref="C67:E67">
    <cfRule type="cellIs" dxfId="217" priority="21" operator="equal">
      <formula>0</formula>
    </cfRule>
  </conditionalFormatting>
  <conditionalFormatting sqref="C58:E58">
    <cfRule type="cellIs" dxfId="216" priority="19" operator="equal">
      <formula>0</formula>
    </cfRule>
  </conditionalFormatting>
  <conditionalFormatting sqref="C63:D63">
    <cfRule type="cellIs" dxfId="215" priority="18" operator="equal">
      <formula>0</formula>
    </cfRule>
  </conditionalFormatting>
  <conditionalFormatting sqref="C75:D75">
    <cfRule type="cellIs" dxfId="214" priority="11" operator="equal">
      <formula>0</formula>
    </cfRule>
  </conditionalFormatting>
  <conditionalFormatting sqref="C78:E78">
    <cfRule type="cellIs" dxfId="213" priority="10" operator="equal">
      <formula>0</formula>
    </cfRule>
  </conditionalFormatting>
  <conditionalFormatting sqref="E75">
    <cfRule type="cellIs" dxfId="212" priority="9" operator="equal">
      <formula>0</formula>
    </cfRule>
  </conditionalFormatting>
  <conditionalFormatting sqref="C82:E82">
    <cfRule type="cellIs" dxfId="211" priority="8" operator="equal">
      <formula>0</formula>
    </cfRule>
  </conditionalFormatting>
  <conditionalFormatting sqref="C71:E71">
    <cfRule type="cellIs" dxfId="210" priority="13" operator="equal">
      <formula>0</formula>
    </cfRule>
  </conditionalFormatting>
  <conditionalFormatting sqref="C70:E70">
    <cfRule type="cellIs" dxfId="209" priority="12" operator="equal">
      <formula>0</formula>
    </cfRule>
  </conditionalFormatting>
  <conditionalFormatting sqref="C83:D83">
    <cfRule type="cellIs" dxfId="208" priority="7" operator="equal">
      <formula>0</formula>
    </cfRule>
  </conditionalFormatting>
  <conditionalFormatting sqref="E83">
    <cfRule type="cellIs" dxfId="207" priority="6" operator="equal">
      <formula>0</formula>
    </cfRule>
  </conditionalFormatting>
  <conditionalFormatting sqref="C87:E87">
    <cfRule type="cellIs" dxfId="206" priority="5" operator="equal">
      <formula>0</formula>
    </cfRule>
  </conditionalFormatting>
  <conditionalFormatting sqref="C86:E86">
    <cfRule type="cellIs" dxfId="205" priority="4" operator="equal">
      <formula>0</formula>
    </cfRule>
  </conditionalFormatting>
  <conditionalFormatting sqref="C91:E91">
    <cfRule type="cellIs" dxfId="204" priority="3" operator="equal">
      <formula>0</formula>
    </cfRule>
  </conditionalFormatting>
  <conditionalFormatting sqref="C90:E90">
    <cfRule type="cellIs" dxfId="203" priority="2" operator="equal">
      <formula>0</formula>
    </cfRule>
  </conditionalFormatting>
  <conditionalFormatting sqref="C43">
    <cfRule type="cellIs" dxfId="202" priority="1" operator="equal">
      <formula>0</formula>
    </cfRule>
  </conditionalFormatting>
  <pageMargins left="0.9055118110236221" right="0.51181102362204722" top="0.74803149606299213" bottom="0.74803149606299213" header="0.31496062992125984" footer="0.31496062992125984"/>
  <pageSetup paperSize="9" scale="94" orientation="landscape" r:id="rId1"/>
  <rowBreaks count="3" manualBreakCount="3">
    <brk id="52" max="16383" man="1"/>
    <brk id="76" max="16383" man="1"/>
    <brk id="10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101"/>
  <sheetViews>
    <sheetView view="pageBreakPreview" topLeftCell="B76" zoomScale="160" zoomScaleNormal="100" zoomScaleSheetLayoutView="160" workbookViewId="0">
      <selection activeCell="C79" sqref="C79"/>
    </sheetView>
  </sheetViews>
  <sheetFormatPr defaultRowHeight="11.25" x14ac:dyDescent="0.2"/>
  <cols>
    <col min="1" max="1" width="4.5703125" style="1" customWidth="1"/>
    <col min="2" max="2" width="5" style="1" customWidth="1"/>
    <col min="3" max="3" width="38.42578125" style="1" customWidth="1"/>
    <col min="4" max="4" width="5.85546875" style="1" customWidth="1"/>
    <col min="5" max="5" width="7.4257812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2" width="7.140625" style="1" customWidth="1"/>
    <col min="13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1">
        <f>'Kops a'!A18</f>
        <v>4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19" t="s">
        <v>106</v>
      </c>
      <c r="D2" s="419"/>
      <c r="E2" s="419"/>
      <c r="F2" s="419"/>
      <c r="G2" s="419"/>
      <c r="H2" s="419"/>
      <c r="I2" s="419"/>
      <c r="J2" s="28"/>
    </row>
    <row r="3" spans="1:16" x14ac:dyDescent="0.2">
      <c r="A3" s="29"/>
      <c r="B3" s="29"/>
      <c r="C3" s="410" t="s">
        <v>17</v>
      </c>
      <c r="D3" s="410"/>
      <c r="E3" s="410"/>
      <c r="F3" s="410"/>
      <c r="G3" s="410"/>
      <c r="H3" s="410"/>
      <c r="I3" s="410"/>
      <c r="J3" s="29"/>
    </row>
    <row r="4" spans="1:16" x14ac:dyDescent="0.2">
      <c r="A4" s="29"/>
      <c r="B4" s="29"/>
      <c r="C4" s="420" t="s">
        <v>52</v>
      </c>
      <c r="D4" s="420"/>
      <c r="E4" s="420"/>
      <c r="F4" s="420"/>
      <c r="G4" s="420"/>
      <c r="H4" s="420"/>
      <c r="I4" s="420"/>
      <c r="J4" s="29"/>
    </row>
    <row r="5" spans="1:16" x14ac:dyDescent="0.2">
      <c r="A5" s="22"/>
      <c r="B5" s="22"/>
      <c r="C5" s="26" t="s">
        <v>5</v>
      </c>
      <c r="D5" s="433" t="str">
        <f>'Kops a'!D6</f>
        <v>Daudzdzīvokļu dzīvojamās ēkas energoefektivitātes paaugstināšana</v>
      </c>
      <c r="E5" s="433"/>
      <c r="F5" s="433"/>
      <c r="G5" s="433"/>
      <c r="H5" s="433"/>
      <c r="I5" s="433"/>
      <c r="J5" s="433"/>
      <c r="K5" s="433"/>
      <c r="L5" s="433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433" t="str">
        <f>'Kops a'!D7</f>
        <v>Daudzdzīvokļu dzīvojamās ēkas energoefektivitātes paaugstināšana</v>
      </c>
      <c r="E6" s="433"/>
      <c r="F6" s="433"/>
      <c r="G6" s="433"/>
      <c r="H6" s="433"/>
      <c r="I6" s="433"/>
      <c r="J6" s="433"/>
      <c r="K6" s="433"/>
      <c r="L6" s="433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433" t="str">
        <f>'Kops a'!D8</f>
        <v>Parka iela 13, Olaine, Olaines novads, LV-2114</v>
      </c>
      <c r="E7" s="433"/>
      <c r="F7" s="433"/>
      <c r="G7" s="433"/>
      <c r="H7" s="433"/>
      <c r="I7" s="433"/>
      <c r="J7" s="433"/>
      <c r="K7" s="433"/>
      <c r="L7" s="433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433" t="str">
        <f>'Kops a'!D9</f>
        <v>Iepirkums Nr. AS OŪS 2021/10_E</v>
      </c>
      <c r="E8" s="433"/>
      <c r="F8" s="433"/>
      <c r="G8" s="433"/>
      <c r="H8" s="433"/>
      <c r="I8" s="433"/>
      <c r="J8" s="433"/>
      <c r="K8" s="433"/>
      <c r="L8" s="433"/>
      <c r="M8" s="16"/>
      <c r="N8" s="16"/>
      <c r="O8" s="16"/>
      <c r="P8" s="16"/>
    </row>
    <row r="9" spans="1:16" ht="11.25" customHeight="1" x14ac:dyDescent="0.2">
      <c r="A9" s="421" t="s">
        <v>95</v>
      </c>
      <c r="B9" s="421"/>
      <c r="C9" s="421"/>
      <c r="D9" s="421"/>
      <c r="E9" s="421"/>
      <c r="F9" s="421"/>
      <c r="G9" s="30"/>
      <c r="H9" s="30"/>
      <c r="I9" s="30"/>
      <c r="J9" s="425" t="s">
        <v>39</v>
      </c>
      <c r="K9" s="425"/>
      <c r="L9" s="425"/>
      <c r="M9" s="425"/>
      <c r="N9" s="432">
        <f>P89</f>
        <v>0</v>
      </c>
      <c r="O9" s="432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A95</f>
        <v xml:space="preserve">Tāme sastādīta 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389" t="s">
        <v>23</v>
      </c>
      <c r="B12" s="427" t="s">
        <v>40</v>
      </c>
      <c r="C12" s="423" t="s">
        <v>41</v>
      </c>
      <c r="D12" s="430" t="s">
        <v>42</v>
      </c>
      <c r="E12" s="413" t="s">
        <v>43</v>
      </c>
      <c r="F12" s="422" t="s">
        <v>44</v>
      </c>
      <c r="G12" s="423"/>
      <c r="H12" s="423"/>
      <c r="I12" s="423"/>
      <c r="J12" s="423"/>
      <c r="K12" s="424"/>
      <c r="L12" s="422" t="s">
        <v>45</v>
      </c>
      <c r="M12" s="423"/>
      <c r="N12" s="423"/>
      <c r="O12" s="423"/>
      <c r="P12" s="424"/>
    </row>
    <row r="13" spans="1:16" ht="126.75" customHeight="1" thickBot="1" x14ac:dyDescent="0.25">
      <c r="A13" s="426"/>
      <c r="B13" s="428"/>
      <c r="C13" s="429"/>
      <c r="D13" s="431"/>
      <c r="E13" s="41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ht="33.75" x14ac:dyDescent="0.2">
      <c r="A14" s="113"/>
      <c r="B14" s="241"/>
      <c r="C14" s="135" t="s">
        <v>285</v>
      </c>
      <c r="D14" s="256"/>
      <c r="E14" s="250"/>
      <c r="F14" s="114"/>
      <c r="G14" s="114"/>
      <c r="H14" s="67">
        <f>ROUND(F14*G14,2)</f>
        <v>0</v>
      </c>
      <c r="I14" s="67"/>
      <c r="J14" s="67">
        <v>0</v>
      </c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ht="33.75" x14ac:dyDescent="0.2">
      <c r="A15" s="113">
        <v>1</v>
      </c>
      <c r="B15" s="115" t="s">
        <v>80</v>
      </c>
      <c r="C15" s="257" t="s">
        <v>307</v>
      </c>
      <c r="D15" s="256" t="s">
        <v>308</v>
      </c>
      <c r="E15" s="251">
        <v>163.6</v>
      </c>
      <c r="F15" s="116"/>
      <c r="G15" s="116"/>
      <c r="H15" s="47"/>
      <c r="I15" s="67"/>
      <c r="J15" s="67"/>
      <c r="K15" s="48"/>
      <c r="L15" s="49"/>
      <c r="M15" s="47"/>
      <c r="N15" s="47"/>
      <c r="O15" s="47"/>
      <c r="P15" s="48"/>
    </row>
    <row r="16" spans="1:16" ht="45" x14ac:dyDescent="0.2">
      <c r="A16" s="119">
        <f>A15+1</f>
        <v>2</v>
      </c>
      <c r="B16" s="120" t="s">
        <v>80</v>
      </c>
      <c r="C16" s="258" t="s">
        <v>286</v>
      </c>
      <c r="D16" s="256" t="s">
        <v>308</v>
      </c>
      <c r="E16" s="251">
        <f>E15</f>
        <v>163.6</v>
      </c>
      <c r="F16" s="338"/>
      <c r="G16" s="338"/>
      <c r="H16" s="47"/>
      <c r="I16" s="67"/>
      <c r="J16" s="67"/>
      <c r="K16" s="48"/>
      <c r="L16" s="49"/>
      <c r="M16" s="47"/>
      <c r="N16" s="47"/>
      <c r="O16" s="47"/>
      <c r="P16" s="48"/>
    </row>
    <row r="17" spans="1:16" x14ac:dyDescent="0.2">
      <c r="A17" s="259"/>
      <c r="B17" s="260"/>
      <c r="C17" s="352" t="s">
        <v>209</v>
      </c>
      <c r="D17" s="117" t="s">
        <v>78</v>
      </c>
      <c r="E17" s="261">
        <f>ROUND(E16*0.22,1)</f>
        <v>36</v>
      </c>
      <c r="F17" s="338"/>
      <c r="G17" s="338"/>
      <c r="H17" s="47"/>
      <c r="I17" s="67"/>
      <c r="J17" s="67"/>
      <c r="K17" s="48"/>
      <c r="L17" s="49"/>
      <c r="M17" s="47"/>
      <c r="N17" s="47"/>
      <c r="O17" s="47"/>
      <c r="P17" s="48"/>
    </row>
    <row r="18" spans="1:16" x14ac:dyDescent="0.2">
      <c r="A18" s="113"/>
      <c r="B18" s="179"/>
      <c r="C18" s="353" t="s">
        <v>206</v>
      </c>
      <c r="D18" s="124" t="s">
        <v>78</v>
      </c>
      <c r="E18" s="261">
        <f>ROUND(E16*6,2)</f>
        <v>981.6</v>
      </c>
      <c r="F18" s="338"/>
      <c r="G18" s="338"/>
      <c r="H18" s="47"/>
      <c r="I18" s="67"/>
      <c r="J18" s="67"/>
      <c r="K18" s="48"/>
      <c r="L18" s="49"/>
      <c r="M18" s="47"/>
      <c r="N18" s="47"/>
      <c r="O18" s="47"/>
      <c r="P18" s="48"/>
    </row>
    <row r="19" spans="1:16" ht="22.5" x14ac:dyDescent="0.2">
      <c r="A19" s="113"/>
      <c r="B19" s="179"/>
      <c r="C19" s="354" t="s">
        <v>287</v>
      </c>
      <c r="D19" s="262" t="s">
        <v>308</v>
      </c>
      <c r="E19" s="251">
        <f>ROUND(E16*1.05,2)</f>
        <v>171.78</v>
      </c>
      <c r="F19" s="338"/>
      <c r="G19" s="338"/>
      <c r="H19" s="47"/>
      <c r="I19" s="67"/>
      <c r="J19" s="67"/>
      <c r="K19" s="48"/>
      <c r="L19" s="49"/>
      <c r="M19" s="47"/>
      <c r="N19" s="47"/>
      <c r="O19" s="47"/>
      <c r="P19" s="48"/>
    </row>
    <row r="20" spans="1:16" x14ac:dyDescent="0.2">
      <c r="A20" s="113"/>
      <c r="B20" s="115"/>
      <c r="C20" s="238" t="s">
        <v>103</v>
      </c>
      <c r="D20" s="256" t="s">
        <v>63</v>
      </c>
      <c r="E20" s="250">
        <f>ROUND(E16*4,0)</f>
        <v>654</v>
      </c>
      <c r="F20" s="338"/>
      <c r="G20" s="338"/>
      <c r="H20" s="47"/>
      <c r="I20" s="67"/>
      <c r="J20" s="67"/>
      <c r="K20" s="48"/>
      <c r="L20" s="49"/>
      <c r="M20" s="47"/>
      <c r="N20" s="47"/>
      <c r="O20" s="47"/>
      <c r="P20" s="48"/>
    </row>
    <row r="21" spans="1:16" ht="33.75" x14ac:dyDescent="0.2">
      <c r="A21" s="113">
        <f>A16+1</f>
        <v>3</v>
      </c>
      <c r="B21" s="115" t="s">
        <v>80</v>
      </c>
      <c r="C21" s="125" t="s">
        <v>309</v>
      </c>
      <c r="D21" s="256" t="s">
        <v>308</v>
      </c>
      <c r="E21" s="251">
        <v>315</v>
      </c>
      <c r="F21" s="338"/>
      <c r="G21" s="338"/>
      <c r="H21" s="47"/>
      <c r="I21" s="67"/>
      <c r="J21" s="67"/>
      <c r="K21" s="48"/>
      <c r="L21" s="49"/>
      <c r="M21" s="47"/>
      <c r="N21" s="47"/>
      <c r="O21" s="47"/>
      <c r="P21" s="48"/>
    </row>
    <row r="22" spans="1:16" x14ac:dyDescent="0.2">
      <c r="A22" s="259"/>
      <c r="B22" s="260"/>
      <c r="C22" s="352" t="s">
        <v>209</v>
      </c>
      <c r="D22" s="117" t="s">
        <v>78</v>
      </c>
      <c r="E22" s="261">
        <f>ROUND(E21*0.22,1)</f>
        <v>69.3</v>
      </c>
      <c r="F22" s="338"/>
      <c r="G22" s="338"/>
      <c r="H22" s="47"/>
      <c r="I22" s="67"/>
      <c r="J22" s="67"/>
      <c r="K22" s="48"/>
      <c r="L22" s="49"/>
      <c r="M22" s="47"/>
      <c r="N22" s="47"/>
      <c r="O22" s="47"/>
      <c r="P22" s="48"/>
    </row>
    <row r="23" spans="1:16" x14ac:dyDescent="0.2">
      <c r="A23" s="113"/>
      <c r="B23" s="179"/>
      <c r="C23" s="353" t="s">
        <v>206</v>
      </c>
      <c r="D23" s="124" t="s">
        <v>78</v>
      </c>
      <c r="E23" s="261">
        <f>ROUND(E21*6,2)</f>
        <v>1890</v>
      </c>
      <c r="F23" s="338"/>
      <c r="G23" s="338"/>
      <c r="H23" s="47"/>
      <c r="I23" s="67"/>
      <c r="J23" s="67"/>
      <c r="K23" s="48"/>
      <c r="L23" s="49"/>
      <c r="M23" s="47"/>
      <c r="N23" s="47"/>
      <c r="O23" s="47"/>
      <c r="P23" s="48"/>
    </row>
    <row r="24" spans="1:16" ht="22.5" x14ac:dyDescent="0.2">
      <c r="A24" s="113"/>
      <c r="B24" s="179"/>
      <c r="C24" s="354" t="s">
        <v>207</v>
      </c>
      <c r="D24" s="262" t="s">
        <v>308</v>
      </c>
      <c r="E24" s="251">
        <f>ROUND(E21*1.15,2)</f>
        <v>362.25</v>
      </c>
      <c r="F24" s="338"/>
      <c r="G24" s="338"/>
      <c r="H24" s="47"/>
      <c r="I24" s="67"/>
      <c r="J24" s="67"/>
      <c r="K24" s="48"/>
      <c r="L24" s="49"/>
      <c r="M24" s="47"/>
      <c r="N24" s="47"/>
      <c r="O24" s="47"/>
      <c r="P24" s="48"/>
    </row>
    <row r="25" spans="1:16" ht="33.75" x14ac:dyDescent="0.2">
      <c r="A25" s="119">
        <f>A21+1</f>
        <v>4</v>
      </c>
      <c r="B25" s="115" t="s">
        <v>80</v>
      </c>
      <c r="C25" s="126" t="s">
        <v>310</v>
      </c>
      <c r="D25" s="262" t="s">
        <v>308</v>
      </c>
      <c r="E25" s="251">
        <f>E21</f>
        <v>315</v>
      </c>
      <c r="F25" s="338"/>
      <c r="G25" s="338"/>
      <c r="H25" s="47"/>
      <c r="I25" s="67"/>
      <c r="J25" s="67"/>
      <c r="K25" s="48"/>
      <c r="L25" s="49"/>
      <c r="M25" s="47"/>
      <c r="N25" s="47"/>
      <c r="O25" s="47"/>
      <c r="P25" s="48"/>
    </row>
    <row r="26" spans="1:16" x14ac:dyDescent="0.2">
      <c r="A26" s="259"/>
      <c r="B26" s="260"/>
      <c r="C26" s="352" t="s">
        <v>209</v>
      </c>
      <c r="D26" s="117" t="s">
        <v>78</v>
      </c>
      <c r="E26" s="261">
        <f>ROUND(E25*0.22,1)</f>
        <v>69.3</v>
      </c>
      <c r="F26" s="338"/>
      <c r="G26" s="338"/>
      <c r="H26" s="47"/>
      <c r="I26" s="67"/>
      <c r="J26" s="67"/>
      <c r="K26" s="48"/>
      <c r="L26" s="49"/>
      <c r="M26" s="47"/>
      <c r="N26" s="47"/>
      <c r="O26" s="47"/>
      <c r="P26" s="48"/>
    </row>
    <row r="27" spans="1:16" ht="22.5" x14ac:dyDescent="0.2">
      <c r="A27" s="113"/>
      <c r="B27" s="115"/>
      <c r="C27" s="352" t="s">
        <v>259</v>
      </c>
      <c r="D27" s="117" t="s">
        <v>78</v>
      </c>
      <c r="E27" s="263">
        <f>ROUND(E25*2.9,2)</f>
        <v>913.5</v>
      </c>
      <c r="F27" s="338"/>
      <c r="G27" s="338"/>
      <c r="H27" s="47"/>
      <c r="I27" s="67"/>
      <c r="J27" s="67"/>
      <c r="K27" s="48"/>
      <c r="L27" s="49"/>
      <c r="M27" s="47"/>
      <c r="N27" s="47"/>
      <c r="O27" s="47"/>
      <c r="P27" s="48"/>
    </row>
    <row r="28" spans="1:16" ht="33.75" x14ac:dyDescent="0.2">
      <c r="A28" s="113"/>
      <c r="B28" s="241"/>
      <c r="C28" s="140" t="s">
        <v>288</v>
      </c>
      <c r="D28" s="256"/>
      <c r="E28" s="251"/>
      <c r="F28" s="338"/>
      <c r="G28" s="338"/>
      <c r="H28" s="47"/>
      <c r="I28" s="67"/>
      <c r="J28" s="67"/>
      <c r="K28" s="48"/>
      <c r="L28" s="49"/>
      <c r="M28" s="47"/>
      <c r="N28" s="47"/>
      <c r="O28" s="47"/>
      <c r="P28" s="48"/>
    </row>
    <row r="29" spans="1:16" ht="33.75" x14ac:dyDescent="0.2">
      <c r="A29" s="113">
        <f>A25+1</f>
        <v>5</v>
      </c>
      <c r="B29" s="115" t="s">
        <v>80</v>
      </c>
      <c r="C29" s="257" t="s">
        <v>110</v>
      </c>
      <c r="D29" s="256" t="s">
        <v>308</v>
      </c>
      <c r="E29" s="251">
        <v>61</v>
      </c>
      <c r="F29" s="338"/>
      <c r="G29" s="338"/>
      <c r="H29" s="47"/>
      <c r="I29" s="67"/>
      <c r="J29" s="67"/>
      <c r="K29" s="48"/>
      <c r="L29" s="49"/>
      <c r="M29" s="47"/>
      <c r="N29" s="47"/>
      <c r="O29" s="47"/>
      <c r="P29" s="48"/>
    </row>
    <row r="30" spans="1:16" ht="45" x14ac:dyDescent="0.2">
      <c r="A30" s="119">
        <f>A29+1</f>
        <v>6</v>
      </c>
      <c r="B30" s="120" t="s">
        <v>80</v>
      </c>
      <c r="C30" s="258" t="s">
        <v>567</v>
      </c>
      <c r="D30" s="256" t="s">
        <v>308</v>
      </c>
      <c r="E30" s="251">
        <f>E29</f>
        <v>61</v>
      </c>
      <c r="F30" s="338"/>
      <c r="G30" s="338"/>
      <c r="H30" s="47"/>
      <c r="I30" s="67"/>
      <c r="J30" s="67"/>
      <c r="K30" s="48"/>
      <c r="L30" s="49"/>
      <c r="M30" s="47"/>
      <c r="N30" s="47"/>
      <c r="O30" s="47"/>
      <c r="P30" s="48"/>
    </row>
    <row r="31" spans="1:16" x14ac:dyDescent="0.2">
      <c r="A31" s="259"/>
      <c r="B31" s="260"/>
      <c r="C31" s="352" t="s">
        <v>209</v>
      </c>
      <c r="D31" s="117" t="s">
        <v>78</v>
      </c>
      <c r="E31" s="261">
        <f>ROUND(E30*0.22,1)</f>
        <v>13.4</v>
      </c>
      <c r="F31" s="338"/>
      <c r="G31" s="338"/>
      <c r="H31" s="47"/>
      <c r="I31" s="67"/>
      <c r="J31" s="67"/>
      <c r="K31" s="48"/>
      <c r="L31" s="49"/>
      <c r="M31" s="47"/>
      <c r="N31" s="47"/>
      <c r="O31" s="47"/>
      <c r="P31" s="48"/>
    </row>
    <row r="32" spans="1:16" x14ac:dyDescent="0.2">
      <c r="A32" s="113"/>
      <c r="B32" s="179"/>
      <c r="C32" s="353" t="s">
        <v>206</v>
      </c>
      <c r="D32" s="124" t="s">
        <v>78</v>
      </c>
      <c r="E32" s="261">
        <f>ROUND(E30*6,2)</f>
        <v>366</v>
      </c>
      <c r="F32" s="338"/>
      <c r="G32" s="338"/>
      <c r="H32" s="47"/>
      <c r="I32" s="67"/>
      <c r="J32" s="67"/>
      <c r="K32" s="48"/>
      <c r="L32" s="49"/>
      <c r="M32" s="47"/>
      <c r="N32" s="47"/>
      <c r="O32" s="47"/>
      <c r="P32" s="48"/>
    </row>
    <row r="33" spans="1:16" ht="22.5" x14ac:dyDescent="0.2">
      <c r="A33" s="113"/>
      <c r="B33" s="179"/>
      <c r="C33" s="354" t="s">
        <v>287</v>
      </c>
      <c r="D33" s="262" t="s">
        <v>308</v>
      </c>
      <c r="E33" s="251">
        <f>ROUND(E30*1.05,2)</f>
        <v>64.05</v>
      </c>
      <c r="F33" s="338"/>
      <c r="G33" s="338"/>
      <c r="H33" s="47"/>
      <c r="I33" s="67"/>
      <c r="J33" s="67"/>
      <c r="K33" s="48"/>
      <c r="L33" s="49"/>
      <c r="M33" s="47"/>
      <c r="N33" s="47"/>
      <c r="O33" s="47"/>
      <c r="P33" s="48"/>
    </row>
    <row r="34" spans="1:16" x14ac:dyDescent="0.2">
      <c r="A34" s="113"/>
      <c r="B34" s="115"/>
      <c r="C34" s="240" t="s">
        <v>103</v>
      </c>
      <c r="D34" s="256" t="s">
        <v>63</v>
      </c>
      <c r="E34" s="250">
        <f>ROUND(E30*4,0)</f>
        <v>244</v>
      </c>
      <c r="F34" s="338"/>
      <c r="G34" s="338"/>
      <c r="H34" s="47"/>
      <c r="I34" s="67"/>
      <c r="J34" s="67"/>
      <c r="K34" s="48"/>
      <c r="L34" s="49"/>
      <c r="M34" s="47"/>
      <c r="N34" s="47"/>
      <c r="O34" s="47"/>
      <c r="P34" s="48"/>
    </row>
    <row r="35" spans="1:16" ht="33.75" x14ac:dyDescent="0.2">
      <c r="A35" s="113">
        <f>A30+1</f>
        <v>7</v>
      </c>
      <c r="B35" s="115" t="s">
        <v>80</v>
      </c>
      <c r="C35" s="126" t="s">
        <v>568</v>
      </c>
      <c r="D35" s="256" t="s">
        <v>308</v>
      </c>
      <c r="E35" s="251">
        <v>118.8</v>
      </c>
      <c r="F35" s="338"/>
      <c r="G35" s="338"/>
      <c r="H35" s="47"/>
      <c r="I35" s="67"/>
      <c r="J35" s="67"/>
      <c r="K35" s="48"/>
      <c r="L35" s="49"/>
      <c r="M35" s="47"/>
      <c r="N35" s="47"/>
      <c r="O35" s="47"/>
      <c r="P35" s="48"/>
    </row>
    <row r="36" spans="1:16" x14ac:dyDescent="0.2">
      <c r="A36" s="259"/>
      <c r="B36" s="260"/>
      <c r="C36" s="352" t="s">
        <v>209</v>
      </c>
      <c r="D36" s="117" t="s">
        <v>78</v>
      </c>
      <c r="E36" s="261">
        <f>ROUND(E35*0.22,1)</f>
        <v>26.1</v>
      </c>
      <c r="F36" s="338"/>
      <c r="G36" s="338"/>
      <c r="H36" s="47"/>
      <c r="I36" s="67"/>
      <c r="J36" s="67"/>
      <c r="K36" s="48"/>
      <c r="L36" s="49"/>
      <c r="M36" s="47"/>
      <c r="N36" s="47"/>
      <c r="O36" s="47"/>
      <c r="P36" s="48"/>
    </row>
    <row r="37" spans="1:16" x14ac:dyDescent="0.2">
      <c r="A37" s="113"/>
      <c r="B37" s="179"/>
      <c r="C37" s="353" t="s">
        <v>206</v>
      </c>
      <c r="D37" s="124" t="s">
        <v>78</v>
      </c>
      <c r="E37" s="261">
        <f>ROUND(E35*6,2)</f>
        <v>712.8</v>
      </c>
      <c r="F37" s="338"/>
      <c r="G37" s="338"/>
      <c r="H37" s="47"/>
      <c r="I37" s="67"/>
      <c r="J37" s="67"/>
      <c r="K37" s="48"/>
      <c r="L37" s="49"/>
      <c r="M37" s="47"/>
      <c r="N37" s="47"/>
      <c r="O37" s="47"/>
      <c r="P37" s="48"/>
    </row>
    <row r="38" spans="1:16" ht="22.5" x14ac:dyDescent="0.2">
      <c r="A38" s="113"/>
      <c r="B38" s="179"/>
      <c r="C38" s="354" t="s">
        <v>207</v>
      </c>
      <c r="D38" s="262" t="s">
        <v>308</v>
      </c>
      <c r="E38" s="251">
        <f>ROUND(E35*1.15,2)</f>
        <v>136.62</v>
      </c>
      <c r="F38" s="338"/>
      <c r="G38" s="338"/>
      <c r="H38" s="47"/>
      <c r="I38" s="67"/>
      <c r="J38" s="67"/>
      <c r="K38" s="48"/>
      <c r="L38" s="49"/>
      <c r="M38" s="47"/>
      <c r="N38" s="47"/>
      <c r="O38" s="47"/>
      <c r="P38" s="48"/>
    </row>
    <row r="39" spans="1:16" s="270" customFormat="1" x14ac:dyDescent="0.2">
      <c r="A39" s="269"/>
      <c r="B39" s="137"/>
      <c r="C39" s="138" t="s">
        <v>289</v>
      </c>
      <c r="D39" s="271"/>
      <c r="E39" s="272"/>
      <c r="F39" s="338"/>
      <c r="G39" s="338"/>
      <c r="H39" s="47"/>
      <c r="I39" s="67"/>
      <c r="J39" s="67"/>
      <c r="K39" s="48"/>
      <c r="L39" s="49"/>
      <c r="M39" s="47"/>
      <c r="N39" s="47"/>
      <c r="O39" s="47"/>
      <c r="P39" s="48"/>
    </row>
    <row r="40" spans="1:16" ht="22.5" x14ac:dyDescent="0.2">
      <c r="A40" s="119">
        <f>A35+1</f>
        <v>8</v>
      </c>
      <c r="B40" s="120" t="s">
        <v>80</v>
      </c>
      <c r="C40" s="258" t="s">
        <v>290</v>
      </c>
      <c r="D40" s="250" t="s">
        <v>91</v>
      </c>
      <c r="E40" s="317">
        <v>326</v>
      </c>
      <c r="F40" s="338"/>
      <c r="G40" s="338"/>
      <c r="H40" s="47"/>
      <c r="I40" s="67"/>
      <c r="J40" s="67"/>
      <c r="K40" s="48"/>
      <c r="L40" s="49"/>
      <c r="M40" s="47"/>
      <c r="N40" s="47"/>
      <c r="O40" s="47"/>
      <c r="P40" s="48"/>
    </row>
    <row r="41" spans="1:16" ht="33.75" x14ac:dyDescent="0.2">
      <c r="A41" s="119"/>
      <c r="B41" s="240"/>
      <c r="C41" s="240" t="s">
        <v>107</v>
      </c>
      <c r="D41" s="250" t="s">
        <v>91</v>
      </c>
      <c r="E41" s="325">
        <v>342.3</v>
      </c>
      <c r="F41" s="338"/>
      <c r="G41" s="338"/>
      <c r="H41" s="47"/>
      <c r="I41" s="67"/>
      <c r="J41" s="67"/>
      <c r="K41" s="48"/>
      <c r="L41" s="49"/>
      <c r="M41" s="47"/>
      <c r="N41" s="47"/>
      <c r="O41" s="47"/>
      <c r="P41" s="48"/>
    </row>
    <row r="42" spans="1:16" x14ac:dyDescent="0.2">
      <c r="A42" s="119"/>
      <c r="B42" s="240"/>
      <c r="C42" s="240" t="s">
        <v>291</v>
      </c>
      <c r="D42" s="250" t="s">
        <v>63</v>
      </c>
      <c r="E42" s="324">
        <v>1087</v>
      </c>
      <c r="F42" s="338"/>
      <c r="G42" s="338"/>
      <c r="H42" s="47"/>
      <c r="I42" s="67"/>
      <c r="J42" s="67"/>
      <c r="K42" s="48"/>
      <c r="L42" s="49"/>
      <c r="M42" s="47"/>
      <c r="N42" s="47"/>
      <c r="O42" s="47"/>
      <c r="P42" s="48"/>
    </row>
    <row r="43" spans="1:16" ht="22.5" x14ac:dyDescent="0.2">
      <c r="A43" s="119">
        <f>A40+1</f>
        <v>9</v>
      </c>
      <c r="B43" s="120" t="s">
        <v>80</v>
      </c>
      <c r="C43" s="258" t="s">
        <v>292</v>
      </c>
      <c r="D43" s="250" t="s">
        <v>91</v>
      </c>
      <c r="E43" s="121">
        <v>48.6</v>
      </c>
      <c r="F43" s="338"/>
      <c r="G43" s="338"/>
      <c r="H43" s="47"/>
      <c r="I43" s="67"/>
      <c r="J43" s="67"/>
      <c r="K43" s="48"/>
      <c r="L43" s="49"/>
      <c r="M43" s="47"/>
      <c r="N43" s="47"/>
      <c r="O43" s="47"/>
      <c r="P43" s="48"/>
    </row>
    <row r="44" spans="1:16" ht="33.75" x14ac:dyDescent="0.2">
      <c r="A44" s="119"/>
      <c r="B44" s="240"/>
      <c r="C44" s="240" t="s">
        <v>109</v>
      </c>
      <c r="D44" s="250" t="s">
        <v>91</v>
      </c>
      <c r="E44" s="264">
        <f>ROUND(E43*1.05,2)</f>
        <v>51.03</v>
      </c>
      <c r="F44" s="338"/>
      <c r="G44" s="338"/>
      <c r="H44" s="47"/>
      <c r="I44" s="67"/>
      <c r="J44" s="67"/>
      <c r="K44" s="48"/>
      <c r="L44" s="49"/>
      <c r="M44" s="47"/>
      <c r="N44" s="47"/>
      <c r="O44" s="47"/>
      <c r="P44" s="48"/>
    </row>
    <row r="45" spans="1:16" x14ac:dyDescent="0.2">
      <c r="A45" s="119"/>
      <c r="B45" s="240"/>
      <c r="C45" s="240" t="s">
        <v>291</v>
      </c>
      <c r="D45" s="250" t="s">
        <v>63</v>
      </c>
      <c r="E45" s="250">
        <f>ROUND(E43/0.3,0)</f>
        <v>162</v>
      </c>
      <c r="F45" s="338"/>
      <c r="G45" s="338"/>
      <c r="H45" s="47"/>
      <c r="I45" s="67"/>
      <c r="J45" s="67"/>
      <c r="K45" s="48"/>
      <c r="L45" s="49"/>
      <c r="M45" s="47"/>
      <c r="N45" s="47"/>
      <c r="O45" s="47"/>
      <c r="P45" s="48"/>
    </row>
    <row r="46" spans="1:16" ht="22.5" x14ac:dyDescent="0.2">
      <c r="A46" s="119">
        <f>A43+1</f>
        <v>10</v>
      </c>
      <c r="B46" s="120" t="s">
        <v>80</v>
      </c>
      <c r="C46" s="258" t="s">
        <v>293</v>
      </c>
      <c r="D46" s="250" t="s">
        <v>91</v>
      </c>
      <c r="E46" s="121">
        <v>212</v>
      </c>
      <c r="F46" s="338"/>
      <c r="G46" s="338"/>
      <c r="H46" s="47"/>
      <c r="I46" s="67"/>
      <c r="J46" s="67"/>
      <c r="K46" s="48"/>
      <c r="L46" s="49"/>
      <c r="M46" s="47"/>
      <c r="N46" s="47"/>
      <c r="O46" s="47"/>
      <c r="P46" s="48"/>
    </row>
    <row r="47" spans="1:16" ht="33.75" x14ac:dyDescent="0.2">
      <c r="A47" s="119"/>
      <c r="B47" s="240"/>
      <c r="C47" s="240" t="s">
        <v>108</v>
      </c>
      <c r="D47" s="250" t="s">
        <v>91</v>
      </c>
      <c r="E47" s="264">
        <f>ROUND(E46*1.05,2)</f>
        <v>222.6</v>
      </c>
      <c r="F47" s="338"/>
      <c r="G47" s="338"/>
      <c r="H47" s="47"/>
      <c r="I47" s="67"/>
      <c r="J47" s="67"/>
      <c r="K47" s="48"/>
      <c r="L47" s="49"/>
      <c r="M47" s="47"/>
      <c r="N47" s="47"/>
      <c r="O47" s="47"/>
      <c r="P47" s="48"/>
    </row>
    <row r="48" spans="1:16" x14ac:dyDescent="0.2">
      <c r="A48" s="119"/>
      <c r="B48" s="240"/>
      <c r="C48" s="240" t="s">
        <v>291</v>
      </c>
      <c r="D48" s="250" t="s">
        <v>63</v>
      </c>
      <c r="E48" s="250">
        <f>ROUND(E46/0.3,0)</f>
        <v>707</v>
      </c>
      <c r="F48" s="338"/>
      <c r="G48" s="338"/>
      <c r="H48" s="47"/>
      <c r="I48" s="67"/>
      <c r="J48" s="67"/>
      <c r="K48" s="48"/>
      <c r="L48" s="49"/>
      <c r="M48" s="47"/>
      <c r="N48" s="47"/>
      <c r="O48" s="47"/>
      <c r="P48" s="48"/>
    </row>
    <row r="49" spans="1:16" ht="45" x14ac:dyDescent="0.2">
      <c r="A49" s="119">
        <f>A46+1</f>
        <v>11</v>
      </c>
      <c r="B49" s="120" t="s">
        <v>80</v>
      </c>
      <c r="C49" s="265" t="s">
        <v>294</v>
      </c>
      <c r="D49" s="250" t="s">
        <v>91</v>
      </c>
      <c r="E49" s="251">
        <v>368.7</v>
      </c>
      <c r="F49" s="338"/>
      <c r="G49" s="338"/>
      <c r="H49" s="47"/>
      <c r="I49" s="67"/>
      <c r="J49" s="67"/>
      <c r="K49" s="48"/>
      <c r="L49" s="49"/>
      <c r="M49" s="47"/>
      <c r="N49" s="47"/>
      <c r="O49" s="47"/>
      <c r="P49" s="48"/>
    </row>
    <row r="50" spans="1:16" ht="22.5" x14ac:dyDescent="0.2">
      <c r="A50" s="119"/>
      <c r="B50" s="240"/>
      <c r="C50" s="354" t="s">
        <v>295</v>
      </c>
      <c r="D50" s="250" t="s">
        <v>91</v>
      </c>
      <c r="E50" s="251">
        <f>ROUND(E49*1.1,2)</f>
        <v>405.57</v>
      </c>
      <c r="F50" s="338"/>
      <c r="G50" s="338"/>
      <c r="H50" s="47"/>
      <c r="I50" s="67"/>
      <c r="J50" s="67"/>
      <c r="K50" s="48"/>
      <c r="L50" s="49"/>
      <c r="M50" s="47"/>
      <c r="N50" s="47"/>
      <c r="O50" s="47"/>
      <c r="P50" s="48"/>
    </row>
    <row r="51" spans="1:16" x14ac:dyDescent="0.2">
      <c r="A51" s="113"/>
      <c r="B51" s="179"/>
      <c r="C51" s="238" t="s">
        <v>92</v>
      </c>
      <c r="D51" s="262" t="s">
        <v>63</v>
      </c>
      <c r="E51" s="266">
        <f>ROUND((E49)/0.3,0)</f>
        <v>1229</v>
      </c>
      <c r="F51" s="338"/>
      <c r="G51" s="338"/>
      <c r="H51" s="47"/>
      <c r="I51" s="67"/>
      <c r="J51" s="67"/>
      <c r="K51" s="48"/>
      <c r="L51" s="49"/>
      <c r="M51" s="47"/>
      <c r="N51" s="47"/>
      <c r="O51" s="47"/>
      <c r="P51" s="48"/>
    </row>
    <row r="52" spans="1:16" ht="45" x14ac:dyDescent="0.2">
      <c r="A52" s="119">
        <f>A49+1</f>
        <v>12</v>
      </c>
      <c r="B52" s="120" t="s">
        <v>80</v>
      </c>
      <c r="C52" s="265" t="s">
        <v>570</v>
      </c>
      <c r="D52" s="250" t="s">
        <v>91</v>
      </c>
      <c r="E52" s="251">
        <v>853</v>
      </c>
      <c r="F52" s="338"/>
      <c r="G52" s="338"/>
      <c r="H52" s="47"/>
      <c r="I52" s="67"/>
      <c r="J52" s="67"/>
      <c r="K52" s="48"/>
      <c r="L52" s="49"/>
      <c r="M52" s="47"/>
      <c r="N52" s="47"/>
      <c r="O52" s="47"/>
      <c r="P52" s="48"/>
    </row>
    <row r="53" spans="1:16" ht="22.5" x14ac:dyDescent="0.2">
      <c r="A53" s="119"/>
      <c r="B53" s="240"/>
      <c r="C53" s="354" t="s">
        <v>296</v>
      </c>
      <c r="D53" s="250" t="s">
        <v>91</v>
      </c>
      <c r="E53" s="251">
        <v>938.3</v>
      </c>
      <c r="F53" s="338"/>
      <c r="G53" s="338"/>
      <c r="H53" s="47"/>
      <c r="I53" s="67"/>
      <c r="J53" s="67"/>
      <c r="K53" s="48"/>
      <c r="L53" s="49"/>
      <c r="M53" s="47"/>
      <c r="N53" s="47"/>
      <c r="O53" s="47"/>
      <c r="P53" s="48"/>
    </row>
    <row r="54" spans="1:16" x14ac:dyDescent="0.2">
      <c r="A54" s="113"/>
      <c r="B54" s="179"/>
      <c r="C54" s="238" t="s">
        <v>92</v>
      </c>
      <c r="D54" s="262" t="s">
        <v>63</v>
      </c>
      <c r="E54" s="266">
        <v>2843</v>
      </c>
      <c r="F54" s="338"/>
      <c r="G54" s="338"/>
      <c r="H54" s="47"/>
      <c r="I54" s="67"/>
      <c r="J54" s="67"/>
      <c r="K54" s="48"/>
      <c r="L54" s="49"/>
      <c r="M54" s="47"/>
      <c r="N54" s="47"/>
      <c r="O54" s="47"/>
      <c r="P54" s="48"/>
    </row>
    <row r="55" spans="1:16" ht="45" x14ac:dyDescent="0.2">
      <c r="A55" s="119">
        <f>A52+1</f>
        <v>13</v>
      </c>
      <c r="B55" s="120" t="s">
        <v>80</v>
      </c>
      <c r="C55" s="265" t="s">
        <v>297</v>
      </c>
      <c r="D55" s="250" t="s">
        <v>91</v>
      </c>
      <c r="E55" s="251">
        <v>1455.4</v>
      </c>
      <c r="F55" s="338"/>
      <c r="G55" s="338"/>
      <c r="H55" s="47"/>
      <c r="I55" s="67"/>
      <c r="J55" s="67"/>
      <c r="K55" s="48"/>
      <c r="L55" s="49"/>
      <c r="M55" s="47"/>
      <c r="N55" s="47"/>
      <c r="O55" s="47"/>
      <c r="P55" s="48"/>
    </row>
    <row r="56" spans="1:16" ht="22.5" x14ac:dyDescent="0.2">
      <c r="A56" s="119"/>
      <c r="B56" s="240"/>
      <c r="C56" s="354" t="s">
        <v>298</v>
      </c>
      <c r="D56" s="250" t="s">
        <v>91</v>
      </c>
      <c r="E56" s="251">
        <v>1600.94</v>
      </c>
      <c r="F56" s="338"/>
      <c r="G56" s="338"/>
      <c r="H56" s="47"/>
      <c r="I56" s="67"/>
      <c r="J56" s="67"/>
      <c r="K56" s="48"/>
      <c r="L56" s="49"/>
      <c r="M56" s="47"/>
      <c r="N56" s="47"/>
      <c r="O56" s="47"/>
      <c r="P56" s="48"/>
    </row>
    <row r="57" spans="1:16" x14ac:dyDescent="0.2">
      <c r="A57" s="113"/>
      <c r="B57" s="179"/>
      <c r="C57" s="238" t="s">
        <v>92</v>
      </c>
      <c r="D57" s="262" t="s">
        <v>63</v>
      </c>
      <c r="E57" s="266">
        <v>4851</v>
      </c>
      <c r="F57" s="338"/>
      <c r="G57" s="338"/>
      <c r="H57" s="47"/>
      <c r="I57" s="67"/>
      <c r="J57" s="67"/>
      <c r="K57" s="48"/>
      <c r="L57" s="49"/>
      <c r="M57" s="47"/>
      <c r="N57" s="47"/>
      <c r="O57" s="47"/>
      <c r="P57" s="48"/>
    </row>
    <row r="58" spans="1:16" ht="33.75" x14ac:dyDescent="0.2">
      <c r="A58" s="119">
        <f>A55+1</f>
        <v>14</v>
      </c>
      <c r="B58" s="120" t="s">
        <v>80</v>
      </c>
      <c r="C58" s="265" t="s">
        <v>299</v>
      </c>
      <c r="D58" s="250" t="s">
        <v>91</v>
      </c>
      <c r="E58" s="251">
        <v>159.30000000000001</v>
      </c>
      <c r="F58" s="338"/>
      <c r="G58" s="338"/>
      <c r="H58" s="47"/>
      <c r="I58" s="67"/>
      <c r="J58" s="67"/>
      <c r="K58" s="48"/>
      <c r="L58" s="49"/>
      <c r="M58" s="47"/>
      <c r="N58" s="47"/>
      <c r="O58" s="47"/>
      <c r="P58" s="48"/>
    </row>
    <row r="59" spans="1:16" ht="22.5" x14ac:dyDescent="0.2">
      <c r="A59" s="119"/>
      <c r="B59" s="240"/>
      <c r="C59" s="354" t="s">
        <v>601</v>
      </c>
      <c r="D59" s="250" t="s">
        <v>91</v>
      </c>
      <c r="E59" s="251">
        <f>ROUND(E58*1.1,2)</f>
        <v>175.23</v>
      </c>
      <c r="F59" s="338"/>
      <c r="G59" s="338"/>
      <c r="H59" s="47"/>
      <c r="I59" s="67"/>
      <c r="J59" s="67"/>
      <c r="K59" s="48"/>
      <c r="L59" s="49"/>
      <c r="M59" s="47"/>
      <c r="N59" s="47"/>
      <c r="O59" s="47"/>
      <c r="P59" s="48"/>
    </row>
    <row r="60" spans="1:16" x14ac:dyDescent="0.2">
      <c r="A60" s="113"/>
      <c r="B60" s="179"/>
      <c r="C60" s="238" t="s">
        <v>92</v>
      </c>
      <c r="D60" s="262" t="s">
        <v>63</v>
      </c>
      <c r="E60" s="266">
        <f>ROUND((E58)/0.3,0)</f>
        <v>531</v>
      </c>
      <c r="F60" s="338"/>
      <c r="G60" s="338"/>
      <c r="H60" s="47"/>
      <c r="I60" s="67"/>
      <c r="J60" s="67"/>
      <c r="K60" s="48"/>
      <c r="L60" s="49"/>
      <c r="M60" s="47"/>
      <c r="N60" s="47"/>
      <c r="O60" s="47"/>
      <c r="P60" s="48"/>
    </row>
    <row r="61" spans="1:16" ht="33.75" x14ac:dyDescent="0.2">
      <c r="A61" s="119">
        <f>A58+1</f>
        <v>15</v>
      </c>
      <c r="B61" s="120" t="s">
        <v>80</v>
      </c>
      <c r="C61" s="355" t="s">
        <v>300</v>
      </c>
      <c r="D61" s="250" t="s">
        <v>91</v>
      </c>
      <c r="E61" s="251">
        <v>570.20000000000005</v>
      </c>
      <c r="F61" s="338"/>
      <c r="G61" s="338"/>
      <c r="H61" s="47"/>
      <c r="I61" s="67"/>
      <c r="J61" s="67"/>
      <c r="K61" s="48"/>
      <c r="L61" s="49"/>
      <c r="M61" s="47"/>
      <c r="N61" s="47"/>
      <c r="O61" s="47"/>
      <c r="P61" s="48"/>
    </row>
    <row r="62" spans="1:16" ht="22.5" x14ac:dyDescent="0.2">
      <c r="A62" s="119"/>
      <c r="B62" s="240"/>
      <c r="C62" s="354" t="s">
        <v>301</v>
      </c>
      <c r="D62" s="250" t="s">
        <v>91</v>
      </c>
      <c r="E62" s="251">
        <f>ROUND(E61*1.1,2)</f>
        <v>627.22</v>
      </c>
      <c r="F62" s="338"/>
      <c r="G62" s="338"/>
      <c r="H62" s="47"/>
      <c r="I62" s="67"/>
      <c r="J62" s="67"/>
      <c r="K62" s="48"/>
      <c r="L62" s="49"/>
      <c r="M62" s="47"/>
      <c r="N62" s="47"/>
      <c r="O62" s="47"/>
      <c r="P62" s="48"/>
    </row>
    <row r="63" spans="1:16" x14ac:dyDescent="0.2">
      <c r="A63" s="113"/>
      <c r="B63" s="179"/>
      <c r="C63" s="238" t="s">
        <v>92</v>
      </c>
      <c r="D63" s="262" t="s">
        <v>63</v>
      </c>
      <c r="E63" s="266">
        <f>ROUND((E61)/0.3,0)</f>
        <v>1901</v>
      </c>
      <c r="F63" s="338"/>
      <c r="G63" s="338"/>
      <c r="H63" s="47"/>
      <c r="I63" s="67"/>
      <c r="J63" s="67"/>
      <c r="K63" s="48"/>
      <c r="L63" s="49"/>
      <c r="M63" s="47"/>
      <c r="N63" s="47"/>
      <c r="O63" s="47"/>
      <c r="P63" s="48"/>
    </row>
    <row r="64" spans="1:16" ht="22.5" x14ac:dyDescent="0.2">
      <c r="A64" s="119"/>
      <c r="B64" s="239"/>
      <c r="C64" s="138" t="s">
        <v>302</v>
      </c>
      <c r="D64" s="250"/>
      <c r="E64" s="251"/>
      <c r="F64" s="338"/>
      <c r="G64" s="338"/>
      <c r="H64" s="47"/>
      <c r="I64" s="67"/>
      <c r="J64" s="67"/>
      <c r="K64" s="48"/>
      <c r="L64" s="49"/>
      <c r="M64" s="47"/>
      <c r="N64" s="47"/>
      <c r="O64" s="47"/>
      <c r="P64" s="48"/>
    </row>
    <row r="65" spans="1:16" s="139" customFormat="1" ht="45" x14ac:dyDescent="0.2">
      <c r="A65" s="113">
        <f>A61+1</f>
        <v>16</v>
      </c>
      <c r="B65" s="115" t="s">
        <v>80</v>
      </c>
      <c r="C65" s="127" t="s">
        <v>111</v>
      </c>
      <c r="D65" s="128" t="s">
        <v>124</v>
      </c>
      <c r="E65" s="267">
        <v>62.5</v>
      </c>
      <c r="F65" s="338"/>
      <c r="G65" s="338"/>
      <c r="H65" s="47"/>
      <c r="I65" s="67"/>
      <c r="J65" s="67"/>
      <c r="K65" s="48"/>
      <c r="L65" s="49"/>
      <c r="M65" s="47"/>
      <c r="N65" s="47"/>
      <c r="O65" s="47"/>
      <c r="P65" s="48"/>
    </row>
    <row r="66" spans="1:16" x14ac:dyDescent="0.2">
      <c r="A66" s="113"/>
      <c r="B66" s="178"/>
      <c r="C66" s="356" t="s">
        <v>602</v>
      </c>
      <c r="D66" s="128" t="s">
        <v>124</v>
      </c>
      <c r="E66" s="267">
        <f>E65</f>
        <v>62.5</v>
      </c>
      <c r="F66" s="338"/>
      <c r="G66" s="338"/>
      <c r="H66" s="47"/>
      <c r="I66" s="67"/>
      <c r="J66" s="67"/>
      <c r="K66" s="48"/>
      <c r="L66" s="49"/>
      <c r="M66" s="47"/>
      <c r="N66" s="47"/>
      <c r="O66" s="47"/>
      <c r="P66" s="48"/>
    </row>
    <row r="67" spans="1:16" ht="22.5" x14ac:dyDescent="0.2">
      <c r="A67" s="113"/>
      <c r="B67" s="178"/>
      <c r="C67" s="357" t="s">
        <v>603</v>
      </c>
      <c r="D67" s="128" t="s">
        <v>124</v>
      </c>
      <c r="E67" s="116">
        <f>ROUND(E65*1.2,2)</f>
        <v>75</v>
      </c>
      <c r="F67" s="338"/>
      <c r="G67" s="338"/>
      <c r="H67" s="47"/>
      <c r="I67" s="67"/>
      <c r="J67" s="67"/>
      <c r="K67" s="48"/>
      <c r="L67" s="49"/>
      <c r="M67" s="47"/>
      <c r="N67" s="47"/>
      <c r="O67" s="47"/>
      <c r="P67" s="48"/>
    </row>
    <row r="68" spans="1:16" ht="22.5" x14ac:dyDescent="0.2">
      <c r="A68" s="113"/>
      <c r="B68" s="238"/>
      <c r="C68" s="354" t="s">
        <v>112</v>
      </c>
      <c r="D68" s="256" t="s">
        <v>308</v>
      </c>
      <c r="E68" s="116">
        <f>ROUND(E65*2*1.05,2)</f>
        <v>131.25</v>
      </c>
      <c r="F68" s="338"/>
      <c r="G68" s="338"/>
      <c r="H68" s="47"/>
      <c r="I68" s="67"/>
      <c r="J68" s="67"/>
      <c r="K68" s="48"/>
      <c r="L68" s="49"/>
      <c r="M68" s="47"/>
      <c r="N68" s="47"/>
      <c r="O68" s="47"/>
      <c r="P68" s="48"/>
    </row>
    <row r="69" spans="1:16" x14ac:dyDescent="0.2">
      <c r="A69" s="113"/>
      <c r="B69" s="178"/>
      <c r="C69" s="129" t="s">
        <v>113</v>
      </c>
      <c r="D69" s="128" t="s">
        <v>65</v>
      </c>
      <c r="E69" s="113">
        <v>1</v>
      </c>
      <c r="F69" s="338"/>
      <c r="G69" s="338"/>
      <c r="H69" s="47"/>
      <c r="I69" s="67"/>
      <c r="J69" s="67"/>
      <c r="K69" s="48"/>
      <c r="L69" s="49"/>
      <c r="M69" s="47"/>
      <c r="N69" s="47"/>
      <c r="O69" s="47"/>
      <c r="P69" s="48"/>
    </row>
    <row r="70" spans="1:16" ht="22.5" x14ac:dyDescent="0.2">
      <c r="A70" s="113">
        <f>A65+1</f>
        <v>17</v>
      </c>
      <c r="B70" s="115" t="s">
        <v>80</v>
      </c>
      <c r="C70" s="257" t="s">
        <v>114</v>
      </c>
      <c r="D70" s="128" t="s">
        <v>124</v>
      </c>
      <c r="E70" s="267">
        <f>E65</f>
        <v>62.5</v>
      </c>
      <c r="F70" s="338"/>
      <c r="G70" s="338"/>
      <c r="H70" s="47"/>
      <c r="I70" s="67"/>
      <c r="J70" s="67"/>
      <c r="K70" s="48"/>
      <c r="L70" s="49"/>
      <c r="M70" s="47"/>
      <c r="N70" s="47"/>
      <c r="O70" s="47"/>
      <c r="P70" s="48"/>
    </row>
    <row r="71" spans="1:16" x14ac:dyDescent="0.2">
      <c r="A71" s="113"/>
      <c r="B71" s="238"/>
      <c r="C71" s="357" t="s">
        <v>604</v>
      </c>
      <c r="D71" s="131" t="s">
        <v>78</v>
      </c>
      <c r="E71" s="132">
        <f>ROUND(E70*0.6,2)</f>
        <v>37.5</v>
      </c>
      <c r="F71" s="338"/>
      <c r="G71" s="338"/>
      <c r="H71" s="47"/>
      <c r="I71" s="67"/>
      <c r="J71" s="67"/>
      <c r="K71" s="48"/>
      <c r="L71" s="49"/>
      <c r="M71" s="47"/>
      <c r="N71" s="47"/>
      <c r="O71" s="47"/>
      <c r="P71" s="48"/>
    </row>
    <row r="72" spans="1:16" x14ac:dyDescent="0.2">
      <c r="A72" s="133"/>
      <c r="B72" s="133"/>
      <c r="C72" s="357" t="s">
        <v>115</v>
      </c>
      <c r="D72" s="131" t="s">
        <v>78</v>
      </c>
      <c r="E72" s="132">
        <f>ROUND(E70*1.2,2)</f>
        <v>75</v>
      </c>
      <c r="F72" s="338"/>
      <c r="G72" s="338"/>
      <c r="H72" s="47"/>
      <c r="I72" s="67"/>
      <c r="J72" s="67"/>
      <c r="K72" s="48"/>
      <c r="L72" s="49"/>
      <c r="M72" s="47"/>
      <c r="N72" s="47"/>
      <c r="O72" s="47"/>
      <c r="P72" s="48"/>
    </row>
    <row r="73" spans="1:16" x14ac:dyDescent="0.2">
      <c r="A73" s="133"/>
      <c r="B73" s="133"/>
      <c r="C73" s="130" t="s">
        <v>116</v>
      </c>
      <c r="D73" s="131" t="s">
        <v>91</v>
      </c>
      <c r="E73" s="132">
        <f>ROUND(E70*1.7,2)</f>
        <v>106.25</v>
      </c>
      <c r="F73" s="338"/>
      <c r="G73" s="338"/>
      <c r="H73" s="47"/>
      <c r="I73" s="67"/>
      <c r="J73" s="67"/>
      <c r="K73" s="48"/>
      <c r="L73" s="49"/>
      <c r="M73" s="47"/>
      <c r="N73" s="47"/>
      <c r="O73" s="47"/>
      <c r="P73" s="48"/>
    </row>
    <row r="74" spans="1:16" x14ac:dyDescent="0.2">
      <c r="A74" s="113"/>
      <c r="B74" s="238"/>
      <c r="C74" s="130" t="s">
        <v>117</v>
      </c>
      <c r="D74" s="134" t="s">
        <v>124</v>
      </c>
      <c r="E74" s="132">
        <f>ROUND(E70*0.03,2)</f>
        <v>1.88</v>
      </c>
      <c r="F74" s="338"/>
      <c r="G74" s="338"/>
      <c r="H74" s="47"/>
      <c r="I74" s="67"/>
      <c r="J74" s="67"/>
      <c r="K74" s="48"/>
      <c r="L74" s="49"/>
      <c r="M74" s="47"/>
      <c r="N74" s="47"/>
      <c r="O74" s="47"/>
      <c r="P74" s="48"/>
    </row>
    <row r="75" spans="1:16" x14ac:dyDescent="0.2">
      <c r="A75" s="113"/>
      <c r="B75" s="238"/>
      <c r="C75" s="238" t="s">
        <v>118</v>
      </c>
      <c r="D75" s="256" t="s">
        <v>91</v>
      </c>
      <c r="E75" s="123">
        <f>ROUND(E65/0.12*1.1,1)</f>
        <v>572.9</v>
      </c>
      <c r="F75" s="338"/>
      <c r="G75" s="338"/>
      <c r="H75" s="47"/>
      <c r="I75" s="67"/>
      <c r="J75" s="67"/>
      <c r="K75" s="48"/>
      <c r="L75" s="49"/>
      <c r="M75" s="47"/>
      <c r="N75" s="47"/>
      <c r="O75" s="47"/>
      <c r="P75" s="48"/>
    </row>
    <row r="76" spans="1:16" x14ac:dyDescent="0.2">
      <c r="A76" s="113">
        <f>A70+1</f>
        <v>18</v>
      </c>
      <c r="B76" s="115" t="s">
        <v>80</v>
      </c>
      <c r="C76" s="257" t="s">
        <v>119</v>
      </c>
      <c r="D76" s="256" t="s">
        <v>308</v>
      </c>
      <c r="E76" s="267">
        <f>E70</f>
        <v>62.5</v>
      </c>
      <c r="F76" s="338"/>
      <c r="G76" s="338"/>
      <c r="H76" s="47"/>
      <c r="I76" s="67"/>
      <c r="J76" s="67"/>
      <c r="K76" s="48"/>
      <c r="L76" s="49"/>
      <c r="M76" s="47"/>
      <c r="N76" s="47"/>
      <c r="O76" s="47"/>
      <c r="P76" s="48"/>
    </row>
    <row r="77" spans="1:16" x14ac:dyDescent="0.2">
      <c r="A77" s="113"/>
      <c r="B77" s="238"/>
      <c r="C77" s="238" t="s">
        <v>120</v>
      </c>
      <c r="D77" s="256" t="s">
        <v>89</v>
      </c>
      <c r="E77" s="267">
        <f>ROUND(E76*0.15,1)</f>
        <v>9.4</v>
      </c>
      <c r="F77" s="338"/>
      <c r="G77" s="338"/>
      <c r="H77" s="47"/>
      <c r="I77" s="67"/>
      <c r="J77" s="67"/>
      <c r="K77" s="48"/>
      <c r="L77" s="49"/>
      <c r="M77" s="47"/>
      <c r="N77" s="47"/>
      <c r="O77" s="47"/>
      <c r="P77" s="48"/>
    </row>
    <row r="78" spans="1:16" ht="22.5" x14ac:dyDescent="0.2">
      <c r="A78" s="113">
        <f>A76+1</f>
        <v>19</v>
      </c>
      <c r="B78" s="115" t="s">
        <v>80</v>
      </c>
      <c r="C78" s="257" t="s">
        <v>121</v>
      </c>
      <c r="D78" s="256" t="s">
        <v>308</v>
      </c>
      <c r="E78" s="267">
        <f>E76</f>
        <v>62.5</v>
      </c>
      <c r="F78" s="338"/>
      <c r="G78" s="338"/>
      <c r="H78" s="47"/>
      <c r="I78" s="67"/>
      <c r="J78" s="67"/>
      <c r="K78" s="48"/>
      <c r="L78" s="49"/>
      <c r="M78" s="47"/>
      <c r="N78" s="47"/>
      <c r="O78" s="47"/>
      <c r="P78" s="48"/>
    </row>
    <row r="79" spans="1:16" ht="22.5" x14ac:dyDescent="0.2">
      <c r="A79" s="113"/>
      <c r="B79" s="238"/>
      <c r="C79" s="354" t="s">
        <v>122</v>
      </c>
      <c r="D79" s="256" t="s">
        <v>89</v>
      </c>
      <c r="E79" s="267">
        <f>ROUND(E78*0.3,1)</f>
        <v>18.8</v>
      </c>
      <c r="F79" s="338"/>
      <c r="G79" s="338"/>
      <c r="H79" s="47"/>
      <c r="I79" s="67"/>
      <c r="J79" s="67"/>
      <c r="K79" s="48"/>
      <c r="L79" s="49"/>
      <c r="M79" s="47"/>
      <c r="N79" s="47"/>
      <c r="O79" s="47"/>
      <c r="P79" s="48"/>
    </row>
    <row r="80" spans="1:16" ht="22.5" x14ac:dyDescent="0.2">
      <c r="A80" s="113">
        <f>A78+1</f>
        <v>20</v>
      </c>
      <c r="B80" s="115" t="s">
        <v>80</v>
      </c>
      <c r="C80" s="257" t="s">
        <v>303</v>
      </c>
      <c r="D80" s="256" t="s">
        <v>91</v>
      </c>
      <c r="E80" s="326">
        <v>61.8</v>
      </c>
      <c r="F80" s="338"/>
      <c r="G80" s="338"/>
      <c r="H80" s="47"/>
      <c r="I80" s="67"/>
      <c r="J80" s="67"/>
      <c r="K80" s="48"/>
      <c r="L80" s="49"/>
      <c r="M80" s="47"/>
      <c r="N80" s="47"/>
      <c r="O80" s="47"/>
      <c r="P80" s="48"/>
    </row>
    <row r="81" spans="1:16" x14ac:dyDescent="0.2">
      <c r="A81" s="113"/>
      <c r="B81" s="238"/>
      <c r="C81" s="238" t="s">
        <v>304</v>
      </c>
      <c r="D81" s="256" t="s">
        <v>91</v>
      </c>
      <c r="E81" s="327">
        <v>67.98</v>
      </c>
      <c r="F81" s="338"/>
      <c r="G81" s="338"/>
      <c r="H81" s="47"/>
      <c r="I81" s="67"/>
      <c r="J81" s="67"/>
      <c r="K81" s="48"/>
      <c r="L81" s="49"/>
      <c r="M81" s="47"/>
      <c r="N81" s="47"/>
      <c r="O81" s="47"/>
      <c r="P81" s="48"/>
    </row>
    <row r="82" spans="1:16" x14ac:dyDescent="0.2">
      <c r="A82" s="119"/>
      <c r="B82" s="240"/>
      <c r="C82" s="240" t="s">
        <v>123</v>
      </c>
      <c r="D82" s="250" t="s">
        <v>65</v>
      </c>
      <c r="E82" s="250">
        <v>1</v>
      </c>
      <c r="F82" s="338"/>
      <c r="G82" s="338"/>
      <c r="H82" s="47"/>
      <c r="I82" s="67"/>
      <c r="J82" s="67"/>
      <c r="K82" s="48"/>
      <c r="L82" s="49"/>
      <c r="M82" s="47"/>
      <c r="N82" s="47"/>
      <c r="O82" s="47"/>
      <c r="P82" s="48"/>
    </row>
    <row r="83" spans="1:16" ht="22.5" x14ac:dyDescent="0.2">
      <c r="A83" s="113">
        <f>A80+1</f>
        <v>21</v>
      </c>
      <c r="B83" s="115" t="s">
        <v>80</v>
      </c>
      <c r="C83" s="257" t="s">
        <v>571</v>
      </c>
      <c r="D83" s="256" t="s">
        <v>91</v>
      </c>
      <c r="E83" s="118">
        <v>210</v>
      </c>
      <c r="F83" s="338"/>
      <c r="G83" s="338"/>
      <c r="H83" s="47"/>
      <c r="I83" s="67"/>
      <c r="J83" s="67"/>
      <c r="K83" s="48"/>
      <c r="L83" s="49"/>
      <c r="M83" s="47"/>
      <c r="N83" s="47"/>
      <c r="O83" s="47"/>
      <c r="P83" s="48"/>
    </row>
    <row r="84" spans="1:16" x14ac:dyDescent="0.2">
      <c r="A84" s="113"/>
      <c r="B84" s="238"/>
      <c r="C84" s="238" t="s">
        <v>572</v>
      </c>
      <c r="D84" s="256" t="s">
        <v>91</v>
      </c>
      <c r="E84" s="268">
        <v>231</v>
      </c>
      <c r="F84" s="338"/>
      <c r="G84" s="338"/>
      <c r="H84" s="47"/>
      <c r="I84" s="67"/>
      <c r="J84" s="67"/>
      <c r="K84" s="48"/>
      <c r="L84" s="49"/>
      <c r="M84" s="47"/>
      <c r="N84" s="47"/>
      <c r="O84" s="47"/>
      <c r="P84" s="48"/>
    </row>
    <row r="85" spans="1:16" x14ac:dyDescent="0.2">
      <c r="A85" s="119"/>
      <c r="B85" s="240"/>
      <c r="C85" s="240" t="s">
        <v>123</v>
      </c>
      <c r="D85" s="250" t="s">
        <v>65</v>
      </c>
      <c r="E85" s="250">
        <v>1</v>
      </c>
      <c r="F85" s="338"/>
      <c r="G85" s="338"/>
      <c r="H85" s="47"/>
      <c r="I85" s="67"/>
      <c r="J85" s="67"/>
      <c r="K85" s="48"/>
      <c r="L85" s="49"/>
      <c r="M85" s="47"/>
      <c r="N85" s="47"/>
      <c r="O85" s="47"/>
      <c r="P85" s="48"/>
    </row>
    <row r="86" spans="1:16" ht="22.5" x14ac:dyDescent="0.2">
      <c r="A86" s="119"/>
      <c r="B86" s="239"/>
      <c r="C86" s="138" t="s">
        <v>305</v>
      </c>
      <c r="D86" s="250"/>
      <c r="E86" s="251"/>
      <c r="F86" s="338"/>
      <c r="G86" s="338"/>
      <c r="H86" s="47"/>
      <c r="I86" s="67"/>
      <c r="J86" s="67"/>
      <c r="K86" s="48"/>
      <c r="L86" s="49"/>
      <c r="M86" s="47"/>
      <c r="N86" s="47"/>
      <c r="O86" s="47"/>
      <c r="P86" s="48"/>
    </row>
    <row r="87" spans="1:16" x14ac:dyDescent="0.2">
      <c r="A87" s="119">
        <f>A83+1</f>
        <v>22</v>
      </c>
      <c r="B87" s="120" t="s">
        <v>80</v>
      </c>
      <c r="C87" s="265" t="s">
        <v>306</v>
      </c>
      <c r="D87" s="250" t="s">
        <v>91</v>
      </c>
      <c r="E87" s="251">
        <v>410</v>
      </c>
      <c r="F87" s="338"/>
      <c r="G87" s="338"/>
      <c r="H87" s="47"/>
      <c r="I87" s="67"/>
      <c r="J87" s="67"/>
      <c r="K87" s="48"/>
      <c r="L87" s="49"/>
      <c r="M87" s="47"/>
      <c r="N87" s="47"/>
      <c r="O87" s="47"/>
      <c r="P87" s="48"/>
    </row>
    <row r="88" spans="1:16" ht="12" thickBot="1" x14ac:dyDescent="0.25">
      <c r="A88" s="119"/>
      <c r="B88" s="240"/>
      <c r="C88" s="240" t="s">
        <v>306</v>
      </c>
      <c r="D88" s="250" t="s">
        <v>91</v>
      </c>
      <c r="E88" s="251">
        <v>451</v>
      </c>
      <c r="F88" s="338"/>
      <c r="G88" s="338"/>
      <c r="H88" s="47"/>
      <c r="I88" s="67"/>
      <c r="J88" s="67"/>
      <c r="K88" s="48"/>
      <c r="L88" s="49"/>
      <c r="M88" s="47"/>
      <c r="N88" s="47"/>
      <c r="O88" s="47"/>
      <c r="P88" s="48"/>
    </row>
    <row r="89" spans="1:16" ht="12" thickBot="1" x14ac:dyDescent="0.25">
      <c r="A89" s="416" t="str">
        <f>'3a'!A114:K114</f>
        <v xml:space="preserve">Tiešās izmaksas kopā, t. sk. darba devēja sociālais nodoklis 23.59% </v>
      </c>
      <c r="B89" s="417"/>
      <c r="C89" s="417"/>
      <c r="D89" s="417"/>
      <c r="E89" s="417"/>
      <c r="F89" s="417"/>
      <c r="G89" s="417"/>
      <c r="H89" s="417"/>
      <c r="I89" s="417"/>
      <c r="J89" s="417"/>
      <c r="K89" s="418"/>
      <c r="L89" s="71">
        <f>SUM(L14:L88)</f>
        <v>0</v>
      </c>
      <c r="M89" s="72">
        <f>SUM(M14:M88)</f>
        <v>0</v>
      </c>
      <c r="N89" s="72">
        <f>SUM(N14:N88)</f>
        <v>0</v>
      </c>
      <c r="O89" s="72">
        <f>SUM(O14:O88)</f>
        <v>0</v>
      </c>
      <c r="P89" s="73">
        <f>SUM(P14:P88)</f>
        <v>0</v>
      </c>
    </row>
    <row r="90" spans="1:16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x14ac:dyDescent="0.2">
      <c r="A92" s="1" t="s">
        <v>14</v>
      </c>
      <c r="B92" s="16"/>
      <c r="C92" s="415">
        <f>'Kops a'!C38:H38</f>
        <v>0</v>
      </c>
      <c r="D92" s="415"/>
      <c r="E92" s="415"/>
      <c r="F92" s="415"/>
      <c r="G92" s="415"/>
      <c r="H92" s="415"/>
      <c r="I92" s="16"/>
      <c r="J92" s="16"/>
      <c r="K92" s="16"/>
      <c r="L92" s="16"/>
      <c r="M92" s="16"/>
      <c r="N92" s="16"/>
      <c r="O92" s="16"/>
      <c r="P92" s="16"/>
    </row>
    <row r="93" spans="1:16" x14ac:dyDescent="0.2">
      <c r="A93" s="16"/>
      <c r="B93" s="16"/>
      <c r="C93" s="367" t="s">
        <v>15</v>
      </c>
      <c r="D93" s="367"/>
      <c r="E93" s="367"/>
      <c r="F93" s="367"/>
      <c r="G93" s="367"/>
      <c r="H93" s="367"/>
      <c r="I93" s="16"/>
      <c r="J93" s="16"/>
      <c r="K93" s="16"/>
      <c r="L93" s="16"/>
      <c r="M93" s="16"/>
      <c r="N93" s="16"/>
      <c r="O93" s="16"/>
      <c r="P93" s="16"/>
    </row>
    <row r="94" spans="1:16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x14ac:dyDescent="0.2">
      <c r="A95" s="87" t="s">
        <v>599</v>
      </c>
      <c r="B95" s="88"/>
      <c r="C95" s="88"/>
      <c r="D95" s="88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x14ac:dyDescent="0.2">
      <c r="A97" s="1" t="s">
        <v>37</v>
      </c>
      <c r="B97" s="16"/>
      <c r="C97" s="415">
        <f>'Kops a'!C43:H43</f>
        <v>0</v>
      </c>
      <c r="D97" s="415"/>
      <c r="E97" s="415"/>
      <c r="F97" s="415"/>
      <c r="G97" s="415"/>
      <c r="H97" s="415"/>
      <c r="I97" s="16"/>
      <c r="J97" s="16"/>
      <c r="K97" s="16"/>
      <c r="L97" s="16"/>
      <c r="M97" s="16"/>
      <c r="N97" s="16"/>
      <c r="O97" s="16"/>
      <c r="P97" s="16"/>
    </row>
    <row r="98" spans="1:16" x14ac:dyDescent="0.2">
      <c r="A98" s="16"/>
      <c r="B98" s="16"/>
      <c r="C98" s="367" t="s">
        <v>15</v>
      </c>
      <c r="D98" s="367"/>
      <c r="E98" s="367"/>
      <c r="F98" s="367"/>
      <c r="G98" s="367"/>
      <c r="H98" s="367"/>
      <c r="I98" s="16"/>
      <c r="J98" s="16"/>
      <c r="K98" s="16"/>
      <c r="L98" s="16"/>
      <c r="M98" s="16"/>
      <c r="N98" s="16"/>
      <c r="O98" s="16"/>
      <c r="P98" s="16"/>
    </row>
    <row r="99" spans="1:16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x14ac:dyDescent="0.2">
      <c r="A100" s="87" t="s">
        <v>54</v>
      </c>
      <c r="B100" s="88"/>
      <c r="C100" s="92">
        <f>'Kops a'!C46</f>
        <v>0</v>
      </c>
      <c r="D100" s="50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98:H98"/>
    <mergeCell ref="C4:I4"/>
    <mergeCell ref="F12:K12"/>
    <mergeCell ref="A9:F9"/>
    <mergeCell ref="J9:M9"/>
    <mergeCell ref="D8:L8"/>
    <mergeCell ref="A89:K89"/>
    <mergeCell ref="C92:H92"/>
    <mergeCell ref="C93:H93"/>
    <mergeCell ref="C97:H97"/>
  </mergeCells>
  <conditionalFormatting sqref="C17:E18 D71:E72 C76:E76 C65:E66 C75:D75 D73:D74 C71:C74 C68:E70 E73:E75 C78:E78 C22:E23 C26:E27 C31:E32 C36:E37 I14:J88">
    <cfRule type="cellIs" dxfId="201" priority="71" operator="equal">
      <formula>0</formula>
    </cfRule>
  </conditionalFormatting>
  <conditionalFormatting sqref="N9:O9 D5:L8 D1 H14:H88 K14:P88">
    <cfRule type="cellIs" dxfId="200" priority="70" operator="equal">
      <formula>0</formula>
    </cfRule>
  </conditionalFormatting>
  <conditionalFormatting sqref="A9:F9">
    <cfRule type="containsText" dxfId="199" priority="6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 C4:I4">
    <cfRule type="cellIs" dxfId="198" priority="67" operator="equal">
      <formula>0</formula>
    </cfRule>
  </conditionalFormatting>
  <conditionalFormatting sqref="O10:P10">
    <cfRule type="cellIs" dxfId="197" priority="66" operator="equal">
      <formula>"20__. gada __. _________"</formula>
    </cfRule>
  </conditionalFormatting>
  <conditionalFormatting sqref="A89:K89">
    <cfRule type="containsText" dxfId="196" priority="65" operator="containsText" text="Tiešās izmaksas kopā, t. sk. darba devēja sociālais nodoklis __.__% ">
      <formula>NOT(ISERROR(SEARCH("Tiešās izmaksas kopā, t. sk. darba devēja sociālais nodoklis __.__% ",A89)))</formula>
    </cfRule>
  </conditionalFormatting>
  <conditionalFormatting sqref="L89:P89">
    <cfRule type="cellIs" dxfId="195" priority="60" operator="equal">
      <formula>0</formula>
    </cfRule>
  </conditionalFormatting>
  <conditionalFormatting sqref="C97:H97">
    <cfRule type="cellIs" dxfId="194" priority="49" operator="equal">
      <formula>0</formula>
    </cfRule>
  </conditionalFormatting>
  <conditionalFormatting sqref="C92:H92">
    <cfRule type="cellIs" dxfId="193" priority="48" operator="equal">
      <formula>0</formula>
    </cfRule>
  </conditionalFormatting>
  <conditionalFormatting sqref="C97:H97 C100 C92:H92">
    <cfRule type="cellIs" dxfId="192" priority="47" operator="equal">
      <formula>0</formula>
    </cfRule>
  </conditionalFormatting>
  <pageMargins left="0.9055118110236221" right="0.51181102362204722" top="0.74803149606299213" bottom="0.74803149606299213" header="0.31496062992125984" footer="0.31496062992125984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29"/>
  <sheetViews>
    <sheetView view="pageBreakPreview" topLeftCell="A10" zoomScale="120" zoomScaleNormal="100" zoomScaleSheetLayoutView="120" workbookViewId="0">
      <selection activeCell="O21" sqref="O21"/>
    </sheetView>
  </sheetViews>
  <sheetFormatPr defaultRowHeight="11.25" x14ac:dyDescent="0.2"/>
  <cols>
    <col min="1" max="1" width="4.5703125" style="1" customWidth="1"/>
    <col min="2" max="2" width="4.7109375" style="1" customWidth="1"/>
    <col min="3" max="3" width="38.42578125" style="1" customWidth="1"/>
    <col min="4" max="4" width="5.85546875" style="1" customWidth="1"/>
    <col min="5" max="5" width="7.855468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1">
        <f>'Kops a'!A19</f>
        <v>5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19" t="s">
        <v>311</v>
      </c>
      <c r="D2" s="419"/>
      <c r="E2" s="419"/>
      <c r="F2" s="419"/>
      <c r="G2" s="419"/>
      <c r="H2" s="419"/>
      <c r="I2" s="419"/>
      <c r="J2" s="28"/>
    </row>
    <row r="3" spans="1:16" x14ac:dyDescent="0.2">
      <c r="A3" s="29"/>
      <c r="B3" s="29"/>
      <c r="C3" s="410" t="s">
        <v>17</v>
      </c>
      <c r="D3" s="410"/>
      <c r="E3" s="410"/>
      <c r="F3" s="410"/>
      <c r="G3" s="410"/>
      <c r="H3" s="410"/>
      <c r="I3" s="410"/>
      <c r="J3" s="29"/>
    </row>
    <row r="4" spans="1:16" x14ac:dyDescent="0.2">
      <c r="A4" s="29"/>
      <c r="B4" s="29"/>
      <c r="C4" s="420" t="s">
        <v>52</v>
      </c>
      <c r="D4" s="420"/>
      <c r="E4" s="420"/>
      <c r="F4" s="420"/>
      <c r="G4" s="420"/>
      <c r="H4" s="420"/>
      <c r="I4" s="420"/>
      <c r="J4" s="29"/>
    </row>
    <row r="5" spans="1:16" x14ac:dyDescent="0.2">
      <c r="A5" s="22"/>
      <c r="B5" s="22"/>
      <c r="C5" s="26" t="s">
        <v>5</v>
      </c>
      <c r="D5" s="433" t="str">
        <f>'Kops a'!D6</f>
        <v>Daudzdzīvokļu dzīvojamās ēkas energoefektivitātes paaugstināšana</v>
      </c>
      <c r="E5" s="433"/>
      <c r="F5" s="433"/>
      <c r="G5" s="433"/>
      <c r="H5" s="433"/>
      <c r="I5" s="433"/>
      <c r="J5" s="433"/>
      <c r="K5" s="433"/>
      <c r="L5" s="433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433" t="str">
        <f>'Kops a'!D7</f>
        <v>Daudzdzīvokļu dzīvojamās ēkas energoefektivitātes paaugstināšana</v>
      </c>
      <c r="E6" s="433"/>
      <c r="F6" s="433"/>
      <c r="G6" s="433"/>
      <c r="H6" s="433"/>
      <c r="I6" s="433"/>
      <c r="J6" s="433"/>
      <c r="K6" s="433"/>
      <c r="L6" s="433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433" t="str">
        <f>'Kops a'!D8</f>
        <v>Parka iela 13, Olaine, Olaines novads, LV-2114</v>
      </c>
      <c r="E7" s="433"/>
      <c r="F7" s="433"/>
      <c r="G7" s="433"/>
      <c r="H7" s="433"/>
      <c r="I7" s="433"/>
      <c r="J7" s="433"/>
      <c r="K7" s="433"/>
      <c r="L7" s="433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433" t="str">
        <f>'Kops a'!D9</f>
        <v>Iepirkums Nr. AS OŪS 2021/10_E</v>
      </c>
      <c r="E8" s="433"/>
      <c r="F8" s="433"/>
      <c r="G8" s="433"/>
      <c r="H8" s="433"/>
      <c r="I8" s="433"/>
      <c r="J8" s="433"/>
      <c r="K8" s="433"/>
      <c r="L8" s="433"/>
      <c r="M8" s="16"/>
      <c r="N8" s="16"/>
      <c r="O8" s="16"/>
      <c r="P8" s="16"/>
    </row>
    <row r="9" spans="1:16" ht="11.25" customHeight="1" x14ac:dyDescent="0.2">
      <c r="A9" s="421" t="str">
        <f>'2a'!A9:F9</f>
        <v>Tāme sastādīta  2020. gada tirgus cenās, pamatojoties uz AR daļas rasējumiem</v>
      </c>
      <c r="B9" s="421"/>
      <c r="C9" s="421"/>
      <c r="D9" s="421"/>
      <c r="E9" s="421"/>
      <c r="F9" s="421"/>
      <c r="G9" s="30"/>
      <c r="H9" s="30"/>
      <c r="I9" s="30"/>
      <c r="J9" s="425" t="s">
        <v>39</v>
      </c>
      <c r="K9" s="425"/>
      <c r="L9" s="425"/>
      <c r="M9" s="425"/>
      <c r="N9" s="432">
        <f>P17</f>
        <v>0</v>
      </c>
      <c r="O9" s="432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A23</f>
        <v xml:space="preserve">Tāme sastādīta 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389" t="s">
        <v>23</v>
      </c>
      <c r="B12" s="427" t="s">
        <v>40</v>
      </c>
      <c r="C12" s="423" t="s">
        <v>41</v>
      </c>
      <c r="D12" s="430" t="s">
        <v>42</v>
      </c>
      <c r="E12" s="413" t="s">
        <v>43</v>
      </c>
      <c r="F12" s="422" t="s">
        <v>44</v>
      </c>
      <c r="G12" s="423"/>
      <c r="H12" s="423"/>
      <c r="I12" s="423"/>
      <c r="J12" s="423"/>
      <c r="K12" s="424"/>
      <c r="L12" s="422" t="s">
        <v>45</v>
      </c>
      <c r="M12" s="423"/>
      <c r="N12" s="423"/>
      <c r="O12" s="423"/>
      <c r="P12" s="424"/>
    </row>
    <row r="13" spans="1:16" ht="135" customHeight="1" thickBot="1" x14ac:dyDescent="0.25">
      <c r="A13" s="426"/>
      <c r="B13" s="428"/>
      <c r="C13" s="429"/>
      <c r="D13" s="431"/>
      <c r="E13" s="41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98"/>
      <c r="B14" s="159"/>
      <c r="C14" s="160" t="s">
        <v>312</v>
      </c>
      <c r="D14" s="100"/>
      <c r="E14" s="105"/>
      <c r="F14" s="100"/>
      <c r="G14" s="98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142">
        <v>1</v>
      </c>
      <c r="B15" s="143" t="s">
        <v>80</v>
      </c>
      <c r="C15" s="161" t="s">
        <v>313</v>
      </c>
      <c r="D15" s="100" t="s">
        <v>63</v>
      </c>
      <c r="E15" s="101">
        <v>72</v>
      </c>
      <c r="F15" s="98"/>
      <c r="G15" s="98"/>
      <c r="H15" s="47"/>
      <c r="I15" s="67"/>
      <c r="J15" s="67"/>
      <c r="K15" s="48"/>
      <c r="L15" s="49"/>
      <c r="M15" s="47"/>
      <c r="N15" s="47"/>
      <c r="O15" s="47"/>
      <c r="P15" s="48"/>
    </row>
    <row r="16" spans="1:16" ht="45.75" thickBot="1" x14ac:dyDescent="0.25">
      <c r="A16" s="142">
        <v>2</v>
      </c>
      <c r="B16" s="143" t="s">
        <v>80</v>
      </c>
      <c r="C16" s="161" t="s">
        <v>314</v>
      </c>
      <c r="D16" s="100" t="s">
        <v>84</v>
      </c>
      <c r="E16" s="99">
        <v>3.2</v>
      </c>
      <c r="F16" s="329"/>
      <c r="G16" s="329"/>
      <c r="H16" s="47"/>
      <c r="I16" s="67"/>
      <c r="J16" s="67"/>
      <c r="K16" s="48"/>
      <c r="L16" s="49"/>
      <c r="M16" s="47"/>
      <c r="N16" s="47"/>
      <c r="O16" s="47"/>
      <c r="P16" s="48"/>
    </row>
    <row r="17" spans="1:16" ht="12" thickBot="1" x14ac:dyDescent="0.25">
      <c r="A17" s="416" t="str">
        <f>'1a'!A31:K31</f>
        <v xml:space="preserve">Tiešās izmaksas kopā, t. sk. darba devēja sociālais nodoklis 23.59% 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8"/>
      <c r="L17" s="71">
        <f>SUM(L14:L16)</f>
        <v>0</v>
      </c>
      <c r="M17" s="72">
        <f>SUM(M14:M16)</f>
        <v>0</v>
      </c>
      <c r="N17" s="72">
        <f>SUM(N14:N16)</f>
        <v>0</v>
      </c>
      <c r="O17" s="72">
        <f>SUM(O14:O16)</f>
        <v>0</v>
      </c>
      <c r="P17" s="73">
        <f>SUM(P14:P16)</f>
        <v>0</v>
      </c>
    </row>
    <row r="18" spans="1:16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x14ac:dyDescent="0.2">
      <c r="A20" s="1" t="s">
        <v>14</v>
      </c>
      <c r="B20" s="16"/>
      <c r="C20" s="415">
        <f>'Kops a'!C38:H38</f>
        <v>0</v>
      </c>
      <c r="D20" s="415"/>
      <c r="E20" s="415"/>
      <c r="F20" s="415"/>
      <c r="G20" s="415"/>
      <c r="H20" s="415"/>
      <c r="I20" s="16"/>
      <c r="J20" s="16"/>
      <c r="K20" s="16"/>
      <c r="L20" s="16"/>
      <c r="M20" s="16"/>
      <c r="N20" s="16"/>
      <c r="O20" s="16"/>
      <c r="P20" s="16"/>
    </row>
    <row r="21" spans="1:16" x14ac:dyDescent="0.2">
      <c r="A21" s="16"/>
      <c r="B21" s="16"/>
      <c r="C21" s="367" t="s">
        <v>15</v>
      </c>
      <c r="D21" s="367"/>
      <c r="E21" s="367"/>
      <c r="F21" s="367"/>
      <c r="G21" s="367"/>
      <c r="H21" s="367"/>
      <c r="I21" s="16"/>
      <c r="J21" s="16"/>
      <c r="K21" s="16"/>
      <c r="L21" s="16"/>
      <c r="M21" s="16"/>
      <c r="N21" s="16"/>
      <c r="O21" s="16"/>
      <c r="P21" s="16"/>
    </row>
    <row r="22" spans="1:16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x14ac:dyDescent="0.2">
      <c r="A23" s="87" t="str">
        <f>'Kops a'!A41</f>
        <v xml:space="preserve">Tāme sastādīta </v>
      </c>
      <c r="B23" s="88"/>
      <c r="C23" s="88"/>
      <c r="D23" s="88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x14ac:dyDescent="0.2">
      <c r="A25" s="1" t="s">
        <v>37</v>
      </c>
      <c r="B25" s="16"/>
      <c r="C25" s="415">
        <f>'Kops a'!C43:H43</f>
        <v>0</v>
      </c>
      <c r="D25" s="415"/>
      <c r="E25" s="415"/>
      <c r="F25" s="415"/>
      <c r="G25" s="415"/>
      <c r="H25" s="415"/>
      <c r="I25" s="16"/>
      <c r="J25" s="16"/>
      <c r="K25" s="16"/>
      <c r="L25" s="16"/>
      <c r="M25" s="16"/>
      <c r="N25" s="16"/>
      <c r="O25" s="16"/>
      <c r="P25" s="16"/>
    </row>
    <row r="26" spans="1:16" x14ac:dyDescent="0.2">
      <c r="A26" s="16"/>
      <c r="B26" s="16"/>
      <c r="C26" s="367" t="s">
        <v>15</v>
      </c>
      <c r="D26" s="367"/>
      <c r="E26" s="367"/>
      <c r="F26" s="367"/>
      <c r="G26" s="367"/>
      <c r="H26" s="367"/>
      <c r="I26" s="16"/>
      <c r="J26" s="16"/>
      <c r="K26" s="16"/>
      <c r="L26" s="16"/>
      <c r="M26" s="16"/>
      <c r="N26" s="16"/>
      <c r="O26" s="16"/>
      <c r="P26" s="16"/>
    </row>
    <row r="27" spans="1:16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">
      <c r="A28" s="87" t="s">
        <v>54</v>
      </c>
      <c r="B28" s="88"/>
      <c r="C28" s="92">
        <f>'Kops a'!C46</f>
        <v>0</v>
      </c>
      <c r="D28" s="5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26:H26"/>
    <mergeCell ref="C4:I4"/>
    <mergeCell ref="F12:K12"/>
    <mergeCell ref="A9:F9"/>
    <mergeCell ref="J9:M9"/>
    <mergeCell ref="D8:L8"/>
    <mergeCell ref="A17:K17"/>
    <mergeCell ref="C20:H20"/>
    <mergeCell ref="C21:H21"/>
    <mergeCell ref="C25:H25"/>
  </mergeCells>
  <conditionalFormatting sqref="I15:J16">
    <cfRule type="cellIs" dxfId="191" priority="29" operator="equal">
      <formula>0</formula>
    </cfRule>
  </conditionalFormatting>
  <conditionalFormatting sqref="N9:O9 H14:H16 K14:P16">
    <cfRule type="cellIs" dxfId="190" priority="28" operator="equal">
      <formula>0</formula>
    </cfRule>
  </conditionalFormatting>
  <conditionalFormatting sqref="A9:F9">
    <cfRule type="containsText" dxfId="189" priority="2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88" priority="25" operator="equal">
      <formula>0</formula>
    </cfRule>
  </conditionalFormatting>
  <conditionalFormatting sqref="O10">
    <cfRule type="cellIs" dxfId="187" priority="24" operator="equal">
      <formula>"20__. gada __. _________"</formula>
    </cfRule>
  </conditionalFormatting>
  <conditionalFormatting sqref="A17:K17">
    <cfRule type="containsText" dxfId="186" priority="23" operator="containsText" text="Tiešās izmaksas kopā, t. sk. darba devēja sociālais nodoklis __.__% ">
      <formula>NOT(ISERROR(SEARCH("Tiešās izmaksas kopā, t. sk. darba devēja sociālais nodoklis __.__% ",A17)))</formula>
    </cfRule>
  </conditionalFormatting>
  <conditionalFormatting sqref="L17:P17">
    <cfRule type="cellIs" dxfId="185" priority="18" operator="equal">
      <formula>0</formula>
    </cfRule>
  </conditionalFormatting>
  <conditionalFormatting sqref="C4:I4">
    <cfRule type="cellIs" dxfId="184" priority="17" operator="equal">
      <formula>0</formula>
    </cfRule>
  </conditionalFormatting>
  <conditionalFormatting sqref="D5:L8">
    <cfRule type="cellIs" dxfId="183" priority="14" operator="equal">
      <formula>0</formula>
    </cfRule>
  </conditionalFormatting>
  <conditionalFormatting sqref="I14:J14">
    <cfRule type="cellIs" dxfId="182" priority="11" operator="equal">
      <formula>0</formula>
    </cfRule>
  </conditionalFormatting>
  <conditionalFormatting sqref="P10">
    <cfRule type="cellIs" dxfId="181" priority="10" operator="equal">
      <formula>"20__. gada __. _________"</formula>
    </cfRule>
  </conditionalFormatting>
  <conditionalFormatting sqref="C25:H25">
    <cfRule type="cellIs" dxfId="180" priority="7" operator="equal">
      <formula>0</formula>
    </cfRule>
  </conditionalFormatting>
  <conditionalFormatting sqref="C20:H20">
    <cfRule type="cellIs" dxfId="179" priority="6" operator="equal">
      <formula>0</formula>
    </cfRule>
  </conditionalFormatting>
  <conditionalFormatting sqref="C25:H25 C28 C20:H20">
    <cfRule type="cellIs" dxfId="178" priority="5" operator="equal">
      <formula>0</formula>
    </cfRule>
  </conditionalFormatting>
  <conditionalFormatting sqref="D1">
    <cfRule type="cellIs" dxfId="177" priority="4" operator="equal">
      <formula>0</formula>
    </cfRule>
  </conditionalFormatting>
  <pageMargins left="0.9055118110236221" right="0.51181102362204722" top="0.74803149606299213" bottom="0.74803149606299213" header="0.31496062992125984" footer="0.31496062992125984"/>
  <pageSetup paperSize="9" scale="9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DC7EA987-A541-4A14-8BBA-80430C8D8797}">
            <xm:f>NOT(ISERROR(SEARCH("Tāme sastādīta ____. gada ___. ______________",A23)))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ontainsText" priority="8" operator="containsText" id="{ACDA78AF-73B6-4D16-9157-A1B6B42F0CA3}">
            <xm:f>NOT(ISERROR(SEARCH("Sertifikāta Nr. _________________________________",A28)))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P146"/>
  <sheetViews>
    <sheetView view="pageBreakPreview" topLeftCell="A124" zoomScale="140" zoomScaleNormal="100" zoomScaleSheetLayoutView="140" workbookViewId="0">
      <selection activeCell="C133" sqref="C133"/>
    </sheetView>
  </sheetViews>
  <sheetFormatPr defaultRowHeight="11.25" x14ac:dyDescent="0.2"/>
  <cols>
    <col min="1" max="1" width="4.5703125" style="1" customWidth="1"/>
    <col min="2" max="2" width="5.28515625" style="93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C1" s="26" t="s">
        <v>38</v>
      </c>
      <c r="D1" s="51">
        <f>'Kops a'!A20</f>
        <v>6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9"/>
      <c r="C2" s="419" t="s">
        <v>132</v>
      </c>
      <c r="D2" s="419"/>
      <c r="E2" s="419"/>
      <c r="F2" s="419"/>
      <c r="G2" s="419"/>
      <c r="H2" s="419"/>
      <c r="I2" s="419"/>
      <c r="J2" s="28"/>
    </row>
    <row r="3" spans="1:16" x14ac:dyDescent="0.2">
      <c r="A3" s="29"/>
      <c r="B3" s="29"/>
      <c r="C3" s="410" t="s">
        <v>17</v>
      </c>
      <c r="D3" s="410"/>
      <c r="E3" s="410"/>
      <c r="F3" s="410"/>
      <c r="G3" s="410"/>
      <c r="H3" s="410"/>
      <c r="I3" s="410"/>
      <c r="J3" s="29"/>
    </row>
    <row r="4" spans="1:16" x14ac:dyDescent="0.2">
      <c r="A4" s="29"/>
      <c r="B4" s="29"/>
      <c r="C4" s="420" t="s">
        <v>52</v>
      </c>
      <c r="D4" s="420"/>
      <c r="E4" s="420"/>
      <c r="F4" s="420"/>
      <c r="G4" s="420"/>
      <c r="H4" s="420"/>
      <c r="I4" s="420"/>
      <c r="J4" s="29"/>
    </row>
    <row r="5" spans="1:16" x14ac:dyDescent="0.2">
      <c r="A5" s="22"/>
      <c r="C5" s="26" t="s">
        <v>5</v>
      </c>
      <c r="D5" s="433" t="str">
        <f>'Kops a'!D6</f>
        <v>Daudzdzīvokļu dzīvojamās ēkas energoefektivitātes paaugstināšana</v>
      </c>
      <c r="E5" s="433"/>
      <c r="F5" s="433"/>
      <c r="G5" s="433"/>
      <c r="H5" s="433"/>
      <c r="I5" s="433"/>
      <c r="J5" s="433"/>
      <c r="K5" s="433"/>
      <c r="L5" s="433"/>
      <c r="M5" s="16"/>
      <c r="N5" s="16"/>
      <c r="O5" s="16"/>
      <c r="P5" s="16"/>
    </row>
    <row r="6" spans="1:16" x14ac:dyDescent="0.2">
      <c r="A6" s="22"/>
      <c r="C6" s="26" t="s">
        <v>6</v>
      </c>
      <c r="D6" s="433" t="str">
        <f>'Kops a'!D7</f>
        <v>Daudzdzīvokļu dzīvojamās ēkas energoefektivitātes paaugstināšana</v>
      </c>
      <c r="E6" s="433"/>
      <c r="F6" s="433"/>
      <c r="G6" s="433"/>
      <c r="H6" s="433"/>
      <c r="I6" s="433"/>
      <c r="J6" s="433"/>
      <c r="K6" s="433"/>
      <c r="L6" s="433"/>
      <c r="M6" s="16"/>
      <c r="N6" s="16"/>
      <c r="O6" s="16"/>
      <c r="P6" s="16"/>
    </row>
    <row r="7" spans="1:16" x14ac:dyDescent="0.2">
      <c r="A7" s="22"/>
      <c r="C7" s="26" t="s">
        <v>7</v>
      </c>
      <c r="D7" s="433" t="str">
        <f>'Kops a'!D8</f>
        <v>Parka iela 13, Olaine, Olaines novads, LV-2114</v>
      </c>
      <c r="E7" s="433"/>
      <c r="F7" s="433"/>
      <c r="G7" s="433"/>
      <c r="H7" s="433"/>
      <c r="I7" s="433"/>
      <c r="J7" s="433"/>
      <c r="K7" s="433"/>
      <c r="L7" s="433"/>
      <c r="M7" s="16"/>
      <c r="N7" s="16"/>
      <c r="O7" s="16"/>
      <c r="P7" s="16"/>
    </row>
    <row r="8" spans="1:16" x14ac:dyDescent="0.2">
      <c r="A8" s="22"/>
      <c r="C8" s="95" t="s">
        <v>20</v>
      </c>
      <c r="D8" s="433" t="str">
        <f>'Kops a'!D9</f>
        <v>Iepirkums Nr. AS OŪS 2021/10_E</v>
      </c>
      <c r="E8" s="433"/>
      <c r="F8" s="433"/>
      <c r="G8" s="433"/>
      <c r="H8" s="433"/>
      <c r="I8" s="433"/>
      <c r="J8" s="433"/>
      <c r="K8" s="433"/>
      <c r="L8" s="433"/>
      <c r="M8" s="16"/>
      <c r="N8" s="16"/>
      <c r="O8" s="16"/>
      <c r="P8" s="16"/>
    </row>
    <row r="9" spans="1:16" ht="11.25" customHeight="1" x14ac:dyDescent="0.2">
      <c r="A9" s="421" t="str">
        <f>'2a'!A9:F9</f>
        <v>Tāme sastādīta  2020. gada tirgus cenās, pamatojoties uz AR daļas rasējumiem</v>
      </c>
      <c r="B9" s="421"/>
      <c r="C9" s="421"/>
      <c r="D9" s="421"/>
      <c r="E9" s="421"/>
      <c r="F9" s="421"/>
      <c r="G9" s="30"/>
      <c r="H9" s="30"/>
      <c r="I9" s="30"/>
      <c r="J9" s="425" t="s">
        <v>39</v>
      </c>
      <c r="K9" s="425"/>
      <c r="L9" s="425"/>
      <c r="M9" s="425"/>
      <c r="N9" s="432">
        <f>P134</f>
        <v>0</v>
      </c>
      <c r="O9" s="432"/>
      <c r="P9" s="30"/>
    </row>
    <row r="10" spans="1:16" x14ac:dyDescent="0.2">
      <c r="A10" s="31"/>
      <c r="B10" s="31"/>
      <c r="C10" s="95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A140</f>
        <v xml:space="preserve">Tāme sastādīta </v>
      </c>
    </row>
    <row r="11" spans="1:16" ht="12" thickBot="1" x14ac:dyDescent="0.25">
      <c r="A11" s="31"/>
      <c r="B11" s="31"/>
      <c r="C11" s="95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389" t="s">
        <v>23</v>
      </c>
      <c r="B12" s="427" t="s">
        <v>40</v>
      </c>
      <c r="C12" s="423" t="s">
        <v>41</v>
      </c>
      <c r="D12" s="430" t="s">
        <v>42</v>
      </c>
      <c r="E12" s="413" t="s">
        <v>43</v>
      </c>
      <c r="F12" s="422" t="s">
        <v>44</v>
      </c>
      <c r="G12" s="423"/>
      <c r="H12" s="423"/>
      <c r="I12" s="423"/>
      <c r="J12" s="423"/>
      <c r="K12" s="424"/>
      <c r="L12" s="422" t="s">
        <v>45</v>
      </c>
      <c r="M12" s="423"/>
      <c r="N12" s="423"/>
      <c r="O12" s="423"/>
      <c r="P12" s="424"/>
    </row>
    <row r="13" spans="1:16" ht="126.75" customHeight="1" thickBot="1" x14ac:dyDescent="0.25">
      <c r="A13" s="426"/>
      <c r="B13" s="428"/>
      <c r="C13" s="429"/>
      <c r="D13" s="431"/>
      <c r="E13" s="41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98"/>
      <c r="B14" s="176"/>
      <c r="C14" s="160" t="s">
        <v>83</v>
      </c>
      <c r="D14" s="181"/>
      <c r="E14" s="287"/>
      <c r="F14" s="286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ht="22.5" x14ac:dyDescent="0.2">
      <c r="A15" s="142">
        <f>A14+1</f>
        <v>1</v>
      </c>
      <c r="B15" s="143" t="s">
        <v>80</v>
      </c>
      <c r="C15" s="328" t="s">
        <v>587</v>
      </c>
      <c r="D15" s="181" t="s">
        <v>91</v>
      </c>
      <c r="E15" s="108">
        <v>30.7</v>
      </c>
      <c r="F15" s="286"/>
      <c r="G15" s="67"/>
      <c r="H15" s="47"/>
      <c r="I15" s="67"/>
      <c r="J15" s="67"/>
      <c r="K15" s="48"/>
      <c r="L15" s="49"/>
      <c r="M15" s="47"/>
      <c r="N15" s="47"/>
      <c r="O15" s="47"/>
      <c r="P15" s="48"/>
    </row>
    <row r="16" spans="1:16" ht="22.5" x14ac:dyDescent="0.2">
      <c r="A16" s="142">
        <f>A15+1</f>
        <v>2</v>
      </c>
      <c r="B16" s="143" t="s">
        <v>80</v>
      </c>
      <c r="C16" s="161" t="s">
        <v>315</v>
      </c>
      <c r="D16" s="181" t="s">
        <v>91</v>
      </c>
      <c r="E16" s="108">
        <v>24</v>
      </c>
      <c r="F16" s="286"/>
      <c r="G16" s="67"/>
      <c r="H16" s="47"/>
      <c r="I16" s="67"/>
      <c r="J16" s="67"/>
      <c r="K16" s="48"/>
      <c r="L16" s="49"/>
      <c r="M16" s="47"/>
      <c r="N16" s="47"/>
      <c r="O16" s="47"/>
      <c r="P16" s="48"/>
    </row>
    <row r="17" spans="1:16" x14ac:dyDescent="0.2">
      <c r="A17" s="142">
        <f>A16+1</f>
        <v>3</v>
      </c>
      <c r="B17" s="143" t="s">
        <v>80</v>
      </c>
      <c r="C17" s="161" t="s">
        <v>316</v>
      </c>
      <c r="D17" s="100" t="s">
        <v>63</v>
      </c>
      <c r="E17" s="185">
        <v>2</v>
      </c>
      <c r="F17" s="286"/>
      <c r="G17" s="67"/>
      <c r="H17" s="47"/>
      <c r="I17" s="67"/>
      <c r="J17" s="67"/>
      <c r="K17" s="48"/>
      <c r="L17" s="49"/>
      <c r="M17" s="47"/>
      <c r="N17" s="47"/>
      <c r="O17" s="47"/>
      <c r="P17" s="48"/>
    </row>
    <row r="18" spans="1:16" x14ac:dyDescent="0.2">
      <c r="A18" s="142">
        <f>A17+1</f>
        <v>4</v>
      </c>
      <c r="B18" s="148" t="s">
        <v>80</v>
      </c>
      <c r="C18" s="163" t="s">
        <v>317</v>
      </c>
      <c r="D18" s="182" t="s">
        <v>91</v>
      </c>
      <c r="E18" s="108">
        <v>69</v>
      </c>
      <c r="F18" s="286"/>
      <c r="G18" s="67"/>
      <c r="H18" s="47"/>
      <c r="I18" s="67"/>
      <c r="J18" s="67"/>
      <c r="K18" s="48"/>
      <c r="L18" s="49"/>
      <c r="M18" s="47"/>
      <c r="N18" s="47"/>
      <c r="O18" s="47"/>
      <c r="P18" s="48"/>
    </row>
    <row r="19" spans="1:16" ht="22.5" x14ac:dyDescent="0.2">
      <c r="A19" s="142">
        <f>A18+1</f>
        <v>5</v>
      </c>
      <c r="B19" s="143" t="s">
        <v>80</v>
      </c>
      <c r="C19" s="161" t="s">
        <v>318</v>
      </c>
      <c r="D19" s="181" t="s">
        <v>81</v>
      </c>
      <c r="E19" s="315">
        <v>680</v>
      </c>
      <c r="F19" s="286"/>
      <c r="G19" s="67"/>
      <c r="H19" s="47"/>
      <c r="I19" s="67"/>
      <c r="J19" s="67"/>
      <c r="K19" s="48"/>
      <c r="L19" s="49"/>
      <c r="M19" s="47"/>
      <c r="N19" s="47"/>
      <c r="O19" s="47"/>
      <c r="P19" s="48"/>
    </row>
    <row r="20" spans="1:16" x14ac:dyDescent="0.2">
      <c r="A20" s="154"/>
      <c r="B20" s="273"/>
      <c r="C20" s="165" t="s">
        <v>133</v>
      </c>
      <c r="D20" s="275"/>
      <c r="E20" s="330"/>
      <c r="F20" s="286"/>
      <c r="G20" s="67"/>
      <c r="H20" s="47"/>
      <c r="I20" s="67"/>
      <c r="J20" s="67"/>
      <c r="K20" s="48"/>
      <c r="L20" s="49"/>
      <c r="M20" s="47"/>
      <c r="N20" s="47"/>
      <c r="O20" s="47"/>
      <c r="P20" s="48"/>
    </row>
    <row r="21" spans="1:16" ht="33.75" x14ac:dyDescent="0.2">
      <c r="A21" s="142">
        <f>A19+1</f>
        <v>6</v>
      </c>
      <c r="B21" s="143" t="s">
        <v>80</v>
      </c>
      <c r="C21" s="155" t="s">
        <v>384</v>
      </c>
      <c r="D21" s="100" t="s">
        <v>131</v>
      </c>
      <c r="E21" s="329">
        <v>136</v>
      </c>
      <c r="F21" s="286"/>
      <c r="G21" s="67"/>
      <c r="H21" s="47"/>
      <c r="I21" s="67"/>
      <c r="J21" s="67"/>
      <c r="K21" s="48"/>
      <c r="L21" s="49"/>
      <c r="M21" s="47"/>
      <c r="N21" s="47"/>
      <c r="O21" s="47"/>
      <c r="P21" s="48"/>
    </row>
    <row r="22" spans="1:16" ht="22.5" x14ac:dyDescent="0.2">
      <c r="A22" s="101"/>
      <c r="B22" s="148"/>
      <c r="C22" s="342" t="s">
        <v>215</v>
      </c>
      <c r="D22" s="99" t="s">
        <v>78</v>
      </c>
      <c r="E22" s="329">
        <v>27.2</v>
      </c>
      <c r="F22" s="286"/>
      <c r="G22" s="67"/>
      <c r="H22" s="47"/>
      <c r="I22" s="67"/>
      <c r="J22" s="67"/>
      <c r="K22" s="48"/>
      <c r="L22" s="49"/>
      <c r="M22" s="47"/>
      <c r="N22" s="47"/>
      <c r="O22" s="47"/>
      <c r="P22" s="48"/>
    </row>
    <row r="23" spans="1:16" ht="22.5" x14ac:dyDescent="0.2">
      <c r="A23" s="142">
        <f>A21+1</f>
        <v>7</v>
      </c>
      <c r="B23" s="143" t="s">
        <v>80</v>
      </c>
      <c r="C23" s="155" t="s">
        <v>385</v>
      </c>
      <c r="D23" s="100" t="s">
        <v>131</v>
      </c>
      <c r="E23" s="329">
        <v>136</v>
      </c>
      <c r="F23" s="286"/>
      <c r="G23" s="67"/>
      <c r="H23" s="47"/>
      <c r="I23" s="67"/>
      <c r="J23" s="67"/>
      <c r="K23" s="48"/>
      <c r="L23" s="49"/>
      <c r="M23" s="47"/>
      <c r="N23" s="47"/>
      <c r="O23" s="47"/>
      <c r="P23" s="48"/>
    </row>
    <row r="24" spans="1:16" ht="22.5" x14ac:dyDescent="0.2">
      <c r="A24" s="101"/>
      <c r="B24" s="148"/>
      <c r="C24" s="342" t="s">
        <v>216</v>
      </c>
      <c r="D24" s="99" t="s">
        <v>78</v>
      </c>
      <c r="E24" s="329">
        <v>272</v>
      </c>
      <c r="F24" s="286"/>
      <c r="G24" s="67"/>
      <c r="H24" s="47"/>
      <c r="I24" s="67"/>
      <c r="J24" s="67"/>
      <c r="K24" s="48"/>
      <c r="L24" s="49"/>
      <c r="M24" s="47"/>
      <c r="N24" s="47"/>
      <c r="O24" s="47"/>
      <c r="P24" s="48"/>
    </row>
    <row r="25" spans="1:16" ht="22.5" x14ac:dyDescent="0.2">
      <c r="A25" s="101"/>
      <c r="B25" s="148"/>
      <c r="C25" s="342" t="s">
        <v>217</v>
      </c>
      <c r="D25" s="99" t="s">
        <v>78</v>
      </c>
      <c r="E25" s="329">
        <v>1360</v>
      </c>
      <c r="F25" s="286"/>
      <c r="G25" s="67"/>
      <c r="H25" s="47"/>
      <c r="I25" s="67"/>
      <c r="J25" s="67"/>
      <c r="K25" s="48"/>
      <c r="L25" s="49"/>
      <c r="M25" s="47"/>
      <c r="N25" s="47"/>
      <c r="O25" s="47"/>
      <c r="P25" s="48"/>
    </row>
    <row r="26" spans="1:16" ht="22.5" x14ac:dyDescent="0.2">
      <c r="A26" s="142">
        <f>A23+1</f>
        <v>8</v>
      </c>
      <c r="B26" s="143" t="s">
        <v>80</v>
      </c>
      <c r="C26" s="155" t="s">
        <v>319</v>
      </c>
      <c r="D26" s="100" t="s">
        <v>131</v>
      </c>
      <c r="E26" s="321">
        <v>136</v>
      </c>
      <c r="F26" s="286"/>
      <c r="G26" s="67"/>
      <c r="H26" s="47"/>
      <c r="I26" s="67"/>
      <c r="J26" s="67"/>
      <c r="K26" s="48"/>
      <c r="L26" s="49"/>
      <c r="M26" s="47"/>
      <c r="N26" s="47"/>
      <c r="O26" s="47"/>
      <c r="P26" s="48"/>
    </row>
    <row r="27" spans="1:16" x14ac:dyDescent="0.2">
      <c r="A27" s="142"/>
      <c r="B27" s="143"/>
      <c r="C27" s="358" t="s">
        <v>320</v>
      </c>
      <c r="D27" s="181" t="s">
        <v>63</v>
      </c>
      <c r="E27" s="331">
        <v>68</v>
      </c>
      <c r="F27" s="286"/>
      <c r="G27" s="67"/>
      <c r="H27" s="47"/>
      <c r="I27" s="67"/>
      <c r="J27" s="67"/>
      <c r="K27" s="48"/>
      <c r="L27" s="49"/>
      <c r="M27" s="47"/>
      <c r="N27" s="47"/>
      <c r="O27" s="47"/>
      <c r="P27" s="48"/>
    </row>
    <row r="28" spans="1:16" ht="22.5" x14ac:dyDescent="0.2">
      <c r="A28" s="142">
        <f>A26+1</f>
        <v>9</v>
      </c>
      <c r="B28" s="143" t="s">
        <v>80</v>
      </c>
      <c r="C28" s="161" t="s">
        <v>321</v>
      </c>
      <c r="D28" s="181" t="s">
        <v>81</v>
      </c>
      <c r="E28" s="315">
        <v>680</v>
      </c>
      <c r="F28" s="286"/>
      <c r="G28" s="67"/>
      <c r="H28" s="47"/>
      <c r="I28" s="67"/>
      <c r="J28" s="67"/>
      <c r="K28" s="48"/>
      <c r="L28" s="49"/>
      <c r="M28" s="47"/>
      <c r="N28" s="47"/>
      <c r="O28" s="47"/>
      <c r="P28" s="48"/>
    </row>
    <row r="29" spans="1:16" x14ac:dyDescent="0.2">
      <c r="A29" s="142"/>
      <c r="B29" s="188"/>
      <c r="C29" s="358" t="s">
        <v>322</v>
      </c>
      <c r="D29" s="181" t="s">
        <v>89</v>
      </c>
      <c r="E29" s="322">
        <v>85</v>
      </c>
      <c r="F29" s="286"/>
      <c r="G29" s="67"/>
      <c r="H29" s="47"/>
      <c r="I29" s="67"/>
      <c r="J29" s="67"/>
      <c r="K29" s="48"/>
      <c r="L29" s="49"/>
      <c r="M29" s="47"/>
      <c r="N29" s="47"/>
      <c r="O29" s="47"/>
      <c r="P29" s="48"/>
    </row>
    <row r="30" spans="1:16" ht="22.5" x14ac:dyDescent="0.2">
      <c r="A30" s="101"/>
      <c r="B30" s="107"/>
      <c r="C30" s="358" t="s">
        <v>323</v>
      </c>
      <c r="D30" s="181" t="s">
        <v>89</v>
      </c>
      <c r="E30" s="322">
        <v>340</v>
      </c>
      <c r="F30" s="286"/>
      <c r="G30" s="67"/>
      <c r="H30" s="47"/>
      <c r="I30" s="67"/>
      <c r="J30" s="67"/>
      <c r="K30" s="48"/>
      <c r="L30" s="49"/>
      <c r="M30" s="47"/>
      <c r="N30" s="47"/>
      <c r="O30" s="47"/>
      <c r="P30" s="48"/>
    </row>
    <row r="31" spans="1:16" x14ac:dyDescent="0.2">
      <c r="A31" s="101"/>
      <c r="B31" s="107"/>
      <c r="C31" s="146" t="s">
        <v>125</v>
      </c>
      <c r="D31" s="181" t="s">
        <v>65</v>
      </c>
      <c r="E31" s="169">
        <v>1</v>
      </c>
      <c r="F31" s="286"/>
      <c r="G31" s="67"/>
      <c r="H31" s="47"/>
      <c r="I31" s="67"/>
      <c r="J31" s="67"/>
      <c r="K31" s="48"/>
      <c r="L31" s="49"/>
      <c r="M31" s="47"/>
      <c r="N31" s="47"/>
      <c r="O31" s="47"/>
      <c r="P31" s="48"/>
    </row>
    <row r="32" spans="1:16" x14ac:dyDescent="0.2">
      <c r="A32" s="154"/>
      <c r="B32" s="273"/>
      <c r="C32" s="165" t="s">
        <v>324</v>
      </c>
      <c r="D32" s="275"/>
      <c r="E32" s="276"/>
      <c r="F32" s="286"/>
      <c r="G32" s="67"/>
      <c r="H32" s="47"/>
      <c r="I32" s="67"/>
      <c r="J32" s="67"/>
      <c r="K32" s="48"/>
      <c r="L32" s="49"/>
      <c r="M32" s="47"/>
      <c r="N32" s="47"/>
      <c r="O32" s="47"/>
      <c r="P32" s="48"/>
    </row>
    <row r="33" spans="1:16" ht="22.5" x14ac:dyDescent="0.2">
      <c r="A33" s="142">
        <f>A28+1</f>
        <v>10</v>
      </c>
      <c r="B33" s="143" t="s">
        <v>80</v>
      </c>
      <c r="C33" s="155" t="s">
        <v>325</v>
      </c>
      <c r="D33" s="106" t="s">
        <v>91</v>
      </c>
      <c r="E33" s="110">
        <v>94</v>
      </c>
      <c r="F33" s="286"/>
      <c r="G33" s="67"/>
      <c r="H33" s="47"/>
      <c r="I33" s="67"/>
      <c r="J33" s="67"/>
      <c r="K33" s="48"/>
      <c r="L33" s="49"/>
      <c r="M33" s="47"/>
      <c r="N33" s="47"/>
      <c r="O33" s="47"/>
      <c r="P33" s="48"/>
    </row>
    <row r="34" spans="1:16" ht="22.5" x14ac:dyDescent="0.2">
      <c r="A34" s="142"/>
      <c r="B34" s="207"/>
      <c r="C34" s="152" t="s">
        <v>326</v>
      </c>
      <c r="D34" s="150" t="s">
        <v>130</v>
      </c>
      <c r="E34" s="288">
        <v>0.26</v>
      </c>
      <c r="F34" s="286"/>
      <c r="G34" s="67"/>
      <c r="H34" s="47"/>
      <c r="I34" s="67"/>
      <c r="J34" s="67"/>
      <c r="K34" s="48"/>
      <c r="L34" s="49"/>
      <c r="M34" s="47"/>
      <c r="N34" s="47"/>
      <c r="O34" s="47"/>
      <c r="P34" s="48"/>
    </row>
    <row r="35" spans="1:16" ht="22.5" x14ac:dyDescent="0.2">
      <c r="A35" s="142"/>
      <c r="B35" s="207"/>
      <c r="C35" s="173" t="s">
        <v>561</v>
      </c>
      <c r="D35" s="181" t="s">
        <v>63</v>
      </c>
      <c r="E35" s="289">
        <v>314</v>
      </c>
      <c r="F35" s="286"/>
      <c r="G35" s="67"/>
      <c r="H35" s="47"/>
      <c r="I35" s="67"/>
      <c r="J35" s="67"/>
      <c r="K35" s="48"/>
      <c r="L35" s="49"/>
      <c r="M35" s="47"/>
      <c r="N35" s="47"/>
      <c r="O35" s="47"/>
      <c r="P35" s="48"/>
    </row>
    <row r="36" spans="1:16" x14ac:dyDescent="0.2">
      <c r="A36" s="142"/>
      <c r="B36" s="207"/>
      <c r="C36" s="173" t="s">
        <v>562</v>
      </c>
      <c r="D36" s="181" t="s">
        <v>63</v>
      </c>
      <c r="E36" s="289">
        <v>314</v>
      </c>
      <c r="F36" s="286"/>
      <c r="G36" s="67"/>
      <c r="H36" s="47"/>
      <c r="I36" s="67"/>
      <c r="J36" s="67"/>
      <c r="K36" s="48"/>
      <c r="L36" s="49"/>
      <c r="M36" s="47"/>
      <c r="N36" s="47"/>
      <c r="O36" s="47"/>
      <c r="P36" s="48"/>
    </row>
    <row r="37" spans="1:16" ht="22.5" x14ac:dyDescent="0.2">
      <c r="A37" s="142"/>
      <c r="B37" s="207"/>
      <c r="C37" s="342" t="s">
        <v>327</v>
      </c>
      <c r="D37" s="150" t="s">
        <v>63</v>
      </c>
      <c r="E37" s="151">
        <v>628</v>
      </c>
      <c r="F37" s="286"/>
      <c r="G37" s="67"/>
      <c r="H37" s="47"/>
      <c r="I37" s="67"/>
      <c r="J37" s="67"/>
      <c r="K37" s="48"/>
      <c r="L37" s="49"/>
      <c r="M37" s="47"/>
      <c r="N37" s="47"/>
      <c r="O37" s="47"/>
      <c r="P37" s="48"/>
    </row>
    <row r="38" spans="1:16" ht="33.75" x14ac:dyDescent="0.2">
      <c r="A38" s="142"/>
      <c r="B38" s="207"/>
      <c r="C38" s="359" t="s">
        <v>328</v>
      </c>
      <c r="D38" s="150" t="s">
        <v>91</v>
      </c>
      <c r="E38" s="153">
        <v>103.4</v>
      </c>
      <c r="F38" s="286"/>
      <c r="G38" s="67"/>
      <c r="H38" s="47"/>
      <c r="I38" s="67"/>
      <c r="J38" s="67"/>
      <c r="K38" s="48"/>
      <c r="L38" s="49"/>
      <c r="M38" s="47"/>
      <c r="N38" s="47"/>
      <c r="O38" s="47"/>
      <c r="P38" s="48"/>
    </row>
    <row r="39" spans="1:16" x14ac:dyDescent="0.2">
      <c r="A39" s="142"/>
      <c r="B39" s="207"/>
      <c r="C39" s="149" t="s">
        <v>125</v>
      </c>
      <c r="D39" s="150" t="s">
        <v>65</v>
      </c>
      <c r="E39" s="151">
        <v>1</v>
      </c>
      <c r="F39" s="286"/>
      <c r="G39" s="67"/>
      <c r="H39" s="47"/>
      <c r="I39" s="67"/>
      <c r="J39" s="67"/>
      <c r="K39" s="48"/>
      <c r="L39" s="49"/>
      <c r="M39" s="47"/>
      <c r="N39" s="47"/>
      <c r="O39" s="47"/>
      <c r="P39" s="48"/>
    </row>
    <row r="40" spans="1:16" x14ac:dyDescent="0.2">
      <c r="A40" s="154"/>
      <c r="B40" s="273"/>
      <c r="C40" s="165" t="s">
        <v>329</v>
      </c>
      <c r="D40" s="275"/>
      <c r="E40" s="276"/>
      <c r="F40" s="286"/>
      <c r="G40" s="67"/>
      <c r="H40" s="47"/>
      <c r="I40" s="67"/>
      <c r="J40" s="67"/>
      <c r="K40" s="48"/>
      <c r="L40" s="49"/>
      <c r="M40" s="47"/>
      <c r="N40" s="47"/>
      <c r="O40" s="47"/>
      <c r="P40" s="48"/>
    </row>
    <row r="41" spans="1:16" ht="22.5" x14ac:dyDescent="0.2">
      <c r="A41" s="142">
        <f>A33+1</f>
        <v>11</v>
      </c>
      <c r="B41" s="143" t="s">
        <v>80</v>
      </c>
      <c r="C41" s="155" t="s">
        <v>135</v>
      </c>
      <c r="D41" s="106" t="s">
        <v>91</v>
      </c>
      <c r="E41" s="110">
        <v>25</v>
      </c>
      <c r="F41" s="286"/>
      <c r="G41" s="67"/>
      <c r="H41" s="47"/>
      <c r="I41" s="67"/>
      <c r="J41" s="67"/>
      <c r="K41" s="48"/>
      <c r="L41" s="49"/>
      <c r="M41" s="47"/>
      <c r="N41" s="47"/>
      <c r="O41" s="47"/>
      <c r="P41" s="48"/>
    </row>
    <row r="42" spans="1:16" x14ac:dyDescent="0.2">
      <c r="A42" s="142"/>
      <c r="B42" s="188"/>
      <c r="C42" s="358" t="s">
        <v>330</v>
      </c>
      <c r="D42" s="181" t="s">
        <v>81</v>
      </c>
      <c r="E42" s="147">
        <v>17.93</v>
      </c>
      <c r="F42" s="286"/>
      <c r="G42" s="67"/>
      <c r="H42" s="47"/>
      <c r="I42" s="67"/>
      <c r="J42" s="67"/>
      <c r="K42" s="48"/>
      <c r="L42" s="49"/>
      <c r="M42" s="47"/>
      <c r="N42" s="47"/>
      <c r="O42" s="47"/>
      <c r="P42" s="48"/>
    </row>
    <row r="43" spans="1:16" ht="22.5" x14ac:dyDescent="0.2">
      <c r="A43" s="142"/>
      <c r="B43" s="207"/>
      <c r="C43" s="152" t="s">
        <v>331</v>
      </c>
      <c r="D43" s="150" t="s">
        <v>130</v>
      </c>
      <c r="E43" s="153">
        <v>0.15</v>
      </c>
      <c r="F43" s="286"/>
      <c r="G43" s="67"/>
      <c r="H43" s="47"/>
      <c r="I43" s="67"/>
      <c r="J43" s="67"/>
      <c r="K43" s="48"/>
      <c r="L43" s="49"/>
      <c r="M43" s="47"/>
      <c r="N43" s="47"/>
      <c r="O43" s="47"/>
      <c r="P43" s="48"/>
    </row>
    <row r="44" spans="1:16" ht="22.5" x14ac:dyDescent="0.2">
      <c r="A44" s="142"/>
      <c r="B44" s="207"/>
      <c r="C44" s="342" t="s">
        <v>136</v>
      </c>
      <c r="D44" s="181" t="s">
        <v>81</v>
      </c>
      <c r="E44" s="108">
        <v>17.93</v>
      </c>
      <c r="F44" s="286"/>
      <c r="G44" s="67"/>
      <c r="H44" s="47"/>
      <c r="I44" s="67"/>
      <c r="J44" s="67"/>
      <c r="K44" s="48"/>
      <c r="L44" s="49"/>
      <c r="M44" s="47"/>
      <c r="N44" s="47"/>
      <c r="O44" s="47"/>
      <c r="P44" s="48"/>
    </row>
    <row r="45" spans="1:16" ht="33.75" x14ac:dyDescent="0.2">
      <c r="A45" s="142"/>
      <c r="B45" s="207"/>
      <c r="C45" s="141" t="s">
        <v>332</v>
      </c>
      <c r="D45" s="181" t="s">
        <v>63</v>
      </c>
      <c r="E45" s="185">
        <v>168</v>
      </c>
      <c r="F45" s="286"/>
      <c r="G45" s="67"/>
      <c r="H45" s="47"/>
      <c r="I45" s="67"/>
      <c r="J45" s="67"/>
      <c r="K45" s="48"/>
      <c r="L45" s="49"/>
      <c r="M45" s="47"/>
      <c r="N45" s="47"/>
      <c r="O45" s="47"/>
      <c r="P45" s="48"/>
    </row>
    <row r="46" spans="1:16" ht="22.5" x14ac:dyDescent="0.2">
      <c r="A46" s="142"/>
      <c r="B46" s="207"/>
      <c r="C46" s="141" t="s">
        <v>333</v>
      </c>
      <c r="D46" s="181" t="s">
        <v>63</v>
      </c>
      <c r="E46" s="185">
        <v>168</v>
      </c>
      <c r="F46" s="286"/>
      <c r="G46" s="67"/>
      <c r="H46" s="47"/>
      <c r="I46" s="67"/>
      <c r="J46" s="67"/>
      <c r="K46" s="48"/>
      <c r="L46" s="49"/>
      <c r="M46" s="47"/>
      <c r="N46" s="47"/>
      <c r="O46" s="47"/>
      <c r="P46" s="48"/>
    </row>
    <row r="47" spans="1:16" ht="22.5" x14ac:dyDescent="0.2">
      <c r="A47" s="142"/>
      <c r="B47" s="207"/>
      <c r="C47" s="342" t="s">
        <v>334</v>
      </c>
      <c r="D47" s="150" t="s">
        <v>63</v>
      </c>
      <c r="E47" s="151">
        <v>168</v>
      </c>
      <c r="F47" s="286"/>
      <c r="G47" s="67"/>
      <c r="H47" s="47"/>
      <c r="I47" s="67"/>
      <c r="J47" s="67"/>
      <c r="K47" s="48"/>
      <c r="L47" s="49"/>
      <c r="M47" s="47"/>
      <c r="N47" s="47"/>
      <c r="O47" s="47"/>
      <c r="P47" s="48"/>
    </row>
    <row r="48" spans="1:16" ht="33.75" x14ac:dyDescent="0.2">
      <c r="A48" s="142"/>
      <c r="B48" s="207"/>
      <c r="C48" s="359" t="s">
        <v>335</v>
      </c>
      <c r="D48" s="150" t="s">
        <v>91</v>
      </c>
      <c r="E48" s="153">
        <v>27.5</v>
      </c>
      <c r="F48" s="286"/>
      <c r="G48" s="67"/>
      <c r="H48" s="47"/>
      <c r="I48" s="67"/>
      <c r="J48" s="67"/>
      <c r="K48" s="48"/>
      <c r="L48" s="49"/>
      <c r="M48" s="47"/>
      <c r="N48" s="47"/>
      <c r="O48" s="47"/>
      <c r="P48" s="48"/>
    </row>
    <row r="49" spans="1:16" x14ac:dyDescent="0.2">
      <c r="A49" s="142"/>
      <c r="B49" s="207"/>
      <c r="C49" s="149" t="s">
        <v>125</v>
      </c>
      <c r="D49" s="150" t="s">
        <v>65</v>
      </c>
      <c r="E49" s="151">
        <v>1</v>
      </c>
      <c r="F49" s="286"/>
      <c r="G49" s="67"/>
      <c r="H49" s="47"/>
      <c r="I49" s="67"/>
      <c r="J49" s="67"/>
      <c r="K49" s="48"/>
      <c r="L49" s="49"/>
      <c r="M49" s="47"/>
      <c r="N49" s="47"/>
      <c r="O49" s="47"/>
      <c r="P49" s="48"/>
    </row>
    <row r="50" spans="1:16" x14ac:dyDescent="0.2">
      <c r="A50" s="154"/>
      <c r="B50" s="273"/>
      <c r="C50" s="165" t="s">
        <v>336</v>
      </c>
      <c r="D50" s="275"/>
      <c r="E50" s="276"/>
      <c r="F50" s="286"/>
      <c r="G50" s="67"/>
      <c r="H50" s="47"/>
      <c r="I50" s="67"/>
      <c r="J50" s="67"/>
      <c r="K50" s="48"/>
      <c r="L50" s="49"/>
      <c r="M50" s="47"/>
      <c r="N50" s="47"/>
      <c r="O50" s="47"/>
      <c r="P50" s="48"/>
    </row>
    <row r="51" spans="1:16" ht="45" x14ac:dyDescent="0.2">
      <c r="A51" s="142">
        <f>A41+1</f>
        <v>12</v>
      </c>
      <c r="B51" s="143" t="s">
        <v>80</v>
      </c>
      <c r="C51" s="161" t="s">
        <v>337</v>
      </c>
      <c r="D51" s="181" t="s">
        <v>81</v>
      </c>
      <c r="E51" s="108">
        <v>55.6</v>
      </c>
      <c r="F51" s="286"/>
      <c r="G51" s="67"/>
      <c r="H51" s="47"/>
      <c r="I51" s="67"/>
      <c r="J51" s="67"/>
      <c r="K51" s="48"/>
      <c r="L51" s="49"/>
      <c r="M51" s="47"/>
      <c r="N51" s="47"/>
      <c r="O51" s="47"/>
      <c r="P51" s="48"/>
    </row>
    <row r="52" spans="1:16" x14ac:dyDescent="0.2">
      <c r="A52" s="142">
        <f>A51+1</f>
        <v>13</v>
      </c>
      <c r="B52" s="143" t="s">
        <v>80</v>
      </c>
      <c r="C52" s="161" t="s">
        <v>338</v>
      </c>
      <c r="D52" s="100" t="s">
        <v>63</v>
      </c>
      <c r="E52" s="185">
        <v>2</v>
      </c>
      <c r="F52" s="286"/>
      <c r="G52" s="67"/>
      <c r="H52" s="47"/>
      <c r="I52" s="67"/>
      <c r="J52" s="67"/>
      <c r="K52" s="48"/>
      <c r="L52" s="49"/>
      <c r="M52" s="47"/>
      <c r="N52" s="47"/>
      <c r="O52" s="47"/>
      <c r="P52" s="48"/>
    </row>
    <row r="53" spans="1:16" ht="45" x14ac:dyDescent="0.2">
      <c r="A53" s="101">
        <f>A52+1</f>
        <v>14</v>
      </c>
      <c r="B53" s="148" t="s">
        <v>80</v>
      </c>
      <c r="C53" s="163" t="s">
        <v>339</v>
      </c>
      <c r="D53" s="182" t="s">
        <v>81</v>
      </c>
      <c r="E53" s="108">
        <v>0.5</v>
      </c>
      <c r="F53" s="286"/>
      <c r="G53" s="67"/>
      <c r="H53" s="47"/>
      <c r="I53" s="67"/>
      <c r="J53" s="67"/>
      <c r="K53" s="48"/>
      <c r="L53" s="49"/>
      <c r="M53" s="47"/>
      <c r="N53" s="47"/>
      <c r="O53" s="47"/>
      <c r="P53" s="48"/>
    </row>
    <row r="54" spans="1:16" x14ac:dyDescent="0.2">
      <c r="A54" s="101"/>
      <c r="B54" s="107"/>
      <c r="C54" s="277" t="s">
        <v>224</v>
      </c>
      <c r="D54" s="182" t="s">
        <v>81</v>
      </c>
      <c r="E54" s="223">
        <v>0.9</v>
      </c>
      <c r="F54" s="286"/>
      <c r="G54" s="67"/>
      <c r="H54" s="47"/>
      <c r="I54" s="67"/>
      <c r="J54" s="67"/>
      <c r="K54" s="48"/>
      <c r="L54" s="49"/>
      <c r="M54" s="47"/>
      <c r="N54" s="47"/>
      <c r="O54" s="47"/>
      <c r="P54" s="48"/>
    </row>
    <row r="55" spans="1:16" x14ac:dyDescent="0.2">
      <c r="A55" s="101"/>
      <c r="B55" s="107"/>
      <c r="C55" s="278" t="s">
        <v>340</v>
      </c>
      <c r="D55" s="99" t="s">
        <v>153</v>
      </c>
      <c r="E55" s="110">
        <v>0.01</v>
      </c>
      <c r="F55" s="286"/>
      <c r="G55" s="67"/>
      <c r="H55" s="47"/>
      <c r="I55" s="67"/>
      <c r="J55" s="67"/>
      <c r="K55" s="48"/>
      <c r="L55" s="49"/>
      <c r="M55" s="47"/>
      <c r="N55" s="47"/>
      <c r="O55" s="47"/>
      <c r="P55" s="48"/>
    </row>
    <row r="56" spans="1:16" x14ac:dyDescent="0.2">
      <c r="A56" s="101"/>
      <c r="B56" s="107"/>
      <c r="C56" s="277" t="s">
        <v>341</v>
      </c>
      <c r="D56" s="99" t="s">
        <v>153</v>
      </c>
      <c r="E56" s="223">
        <v>0.1</v>
      </c>
      <c r="F56" s="286"/>
      <c r="G56" s="67"/>
      <c r="H56" s="47"/>
      <c r="I56" s="67"/>
      <c r="J56" s="67"/>
      <c r="K56" s="48"/>
      <c r="L56" s="49"/>
      <c r="M56" s="47"/>
      <c r="N56" s="47"/>
      <c r="O56" s="47"/>
      <c r="P56" s="48"/>
    </row>
    <row r="57" spans="1:16" x14ac:dyDescent="0.2">
      <c r="A57" s="101"/>
      <c r="B57" s="107"/>
      <c r="C57" s="156" t="s">
        <v>342</v>
      </c>
      <c r="D57" s="182" t="s">
        <v>78</v>
      </c>
      <c r="E57" s="223">
        <v>22</v>
      </c>
      <c r="F57" s="286"/>
      <c r="G57" s="67"/>
      <c r="H57" s="47"/>
      <c r="I57" s="67"/>
      <c r="J57" s="67"/>
      <c r="K57" s="48"/>
      <c r="L57" s="49"/>
      <c r="M57" s="47"/>
      <c r="N57" s="47"/>
      <c r="O57" s="47"/>
      <c r="P57" s="48"/>
    </row>
    <row r="58" spans="1:16" x14ac:dyDescent="0.2">
      <c r="A58" s="101"/>
      <c r="B58" s="148"/>
      <c r="C58" s="174" t="s">
        <v>139</v>
      </c>
      <c r="D58" s="230" t="s">
        <v>65</v>
      </c>
      <c r="E58" s="151">
        <v>1</v>
      </c>
      <c r="F58" s="286"/>
      <c r="G58" s="67"/>
      <c r="H58" s="47"/>
      <c r="I58" s="67"/>
      <c r="J58" s="67"/>
      <c r="K58" s="48"/>
      <c r="L58" s="49"/>
      <c r="M58" s="47"/>
      <c r="N58" s="47"/>
      <c r="O58" s="47"/>
      <c r="P58" s="48"/>
    </row>
    <row r="59" spans="1:16" ht="22.5" x14ac:dyDescent="0.2">
      <c r="A59" s="142">
        <f>A53+1</f>
        <v>15</v>
      </c>
      <c r="B59" s="143" t="s">
        <v>80</v>
      </c>
      <c r="C59" s="333" t="s">
        <v>588</v>
      </c>
      <c r="D59" s="181" t="s">
        <v>81</v>
      </c>
      <c r="E59" s="108">
        <v>55.6</v>
      </c>
      <c r="F59" s="286"/>
      <c r="G59" s="67"/>
      <c r="H59" s="47"/>
      <c r="I59" s="67"/>
      <c r="J59" s="67"/>
      <c r="K59" s="48"/>
      <c r="L59" s="49"/>
      <c r="M59" s="47"/>
      <c r="N59" s="47"/>
      <c r="O59" s="47"/>
      <c r="P59" s="48"/>
    </row>
    <row r="60" spans="1:16" ht="33.75" x14ac:dyDescent="0.2">
      <c r="A60" s="142">
        <f>A59+1</f>
        <v>16</v>
      </c>
      <c r="B60" s="143" t="s">
        <v>80</v>
      </c>
      <c r="C60" s="333" t="s">
        <v>589</v>
      </c>
      <c r="D60" s="181" t="s">
        <v>81</v>
      </c>
      <c r="E60" s="108">
        <v>55.6</v>
      </c>
      <c r="F60" s="286"/>
      <c r="G60" s="67"/>
      <c r="H60" s="47"/>
      <c r="I60" s="67"/>
      <c r="J60" s="67"/>
      <c r="K60" s="48"/>
      <c r="L60" s="49"/>
      <c r="M60" s="47"/>
      <c r="N60" s="47"/>
      <c r="O60" s="47"/>
      <c r="P60" s="48"/>
    </row>
    <row r="61" spans="1:16" ht="33.75" x14ac:dyDescent="0.2">
      <c r="A61" s="142">
        <f>A60+1</f>
        <v>17</v>
      </c>
      <c r="B61" s="143" t="s">
        <v>80</v>
      </c>
      <c r="C61" s="333" t="s">
        <v>590</v>
      </c>
      <c r="D61" s="181" t="s">
        <v>81</v>
      </c>
      <c r="E61" s="108">
        <v>55.6</v>
      </c>
      <c r="F61" s="286"/>
      <c r="G61" s="67"/>
      <c r="H61" s="47"/>
      <c r="I61" s="67"/>
      <c r="J61" s="67"/>
      <c r="K61" s="48"/>
      <c r="L61" s="49"/>
      <c r="M61" s="47"/>
      <c r="N61" s="47"/>
      <c r="O61" s="47"/>
      <c r="P61" s="48"/>
    </row>
    <row r="62" spans="1:16" ht="56.25" x14ac:dyDescent="0.2">
      <c r="A62" s="142">
        <f>A61+1</f>
        <v>18</v>
      </c>
      <c r="B62" s="143" t="s">
        <v>80</v>
      </c>
      <c r="C62" s="360" t="s">
        <v>343</v>
      </c>
      <c r="D62" s="181" t="s">
        <v>81</v>
      </c>
      <c r="E62" s="279">
        <v>71.900000000000006</v>
      </c>
      <c r="F62" s="286"/>
      <c r="G62" s="67"/>
      <c r="H62" s="47"/>
      <c r="I62" s="67"/>
      <c r="J62" s="67"/>
      <c r="K62" s="48"/>
      <c r="L62" s="49"/>
      <c r="M62" s="47"/>
      <c r="N62" s="47"/>
      <c r="O62" s="47"/>
      <c r="P62" s="48"/>
    </row>
    <row r="63" spans="1:16" x14ac:dyDescent="0.2">
      <c r="A63" s="142"/>
      <c r="B63" s="188"/>
      <c r="C63" s="146" t="s">
        <v>344</v>
      </c>
      <c r="D63" s="181" t="s">
        <v>81</v>
      </c>
      <c r="E63" s="147">
        <v>86.28</v>
      </c>
      <c r="F63" s="286"/>
      <c r="G63" s="67"/>
      <c r="H63" s="47"/>
      <c r="I63" s="67"/>
      <c r="J63" s="67"/>
      <c r="K63" s="48"/>
      <c r="L63" s="49"/>
      <c r="M63" s="47"/>
      <c r="N63" s="47"/>
      <c r="O63" s="47"/>
      <c r="P63" s="48"/>
    </row>
    <row r="64" spans="1:16" x14ac:dyDescent="0.2">
      <c r="A64" s="142"/>
      <c r="B64" s="188"/>
      <c r="C64" s="146" t="s">
        <v>134</v>
      </c>
      <c r="D64" s="181" t="s">
        <v>81</v>
      </c>
      <c r="E64" s="147">
        <v>71.900000000000006</v>
      </c>
      <c r="F64" s="286"/>
      <c r="G64" s="67"/>
      <c r="H64" s="47"/>
      <c r="I64" s="67"/>
      <c r="J64" s="67"/>
      <c r="K64" s="48"/>
      <c r="L64" s="49"/>
      <c r="M64" s="47"/>
      <c r="N64" s="47"/>
      <c r="O64" s="47"/>
      <c r="P64" s="48"/>
    </row>
    <row r="65" spans="1:16" ht="22.5" x14ac:dyDescent="0.2">
      <c r="A65" s="142"/>
      <c r="B65" s="188"/>
      <c r="C65" s="358" t="s">
        <v>142</v>
      </c>
      <c r="D65" s="168" t="s">
        <v>63</v>
      </c>
      <c r="E65" s="169">
        <v>334</v>
      </c>
      <c r="F65" s="286"/>
      <c r="G65" s="67"/>
      <c r="H65" s="47"/>
      <c r="I65" s="67"/>
      <c r="J65" s="67"/>
      <c r="K65" s="48"/>
      <c r="L65" s="49"/>
      <c r="M65" s="47"/>
      <c r="N65" s="47"/>
      <c r="O65" s="47"/>
      <c r="P65" s="48"/>
    </row>
    <row r="66" spans="1:16" ht="33.75" x14ac:dyDescent="0.2">
      <c r="A66" s="101">
        <f>A62+1</f>
        <v>19</v>
      </c>
      <c r="B66" s="148" t="s">
        <v>80</v>
      </c>
      <c r="C66" s="360" t="s">
        <v>345</v>
      </c>
      <c r="D66" s="182" t="s">
        <v>81</v>
      </c>
      <c r="E66" s="279">
        <v>71.900000000000006</v>
      </c>
      <c r="F66" s="286"/>
      <c r="G66" s="67"/>
      <c r="H66" s="47"/>
      <c r="I66" s="67"/>
      <c r="J66" s="67"/>
      <c r="K66" s="48"/>
      <c r="L66" s="49"/>
      <c r="M66" s="47"/>
      <c r="N66" s="47"/>
      <c r="O66" s="47"/>
      <c r="P66" s="48"/>
    </row>
    <row r="67" spans="1:16" x14ac:dyDescent="0.2">
      <c r="A67" s="101"/>
      <c r="B67" s="107"/>
      <c r="C67" s="170" t="s">
        <v>346</v>
      </c>
      <c r="D67" s="182" t="s">
        <v>81</v>
      </c>
      <c r="E67" s="147">
        <v>86.28</v>
      </c>
      <c r="F67" s="286"/>
      <c r="G67" s="67"/>
      <c r="H67" s="47"/>
      <c r="I67" s="67"/>
      <c r="J67" s="67"/>
      <c r="K67" s="48"/>
      <c r="L67" s="49"/>
      <c r="M67" s="47"/>
      <c r="N67" s="47"/>
      <c r="O67" s="47"/>
      <c r="P67" s="48"/>
    </row>
    <row r="68" spans="1:16" x14ac:dyDescent="0.2">
      <c r="A68" s="101"/>
      <c r="B68" s="107"/>
      <c r="C68" s="170" t="s">
        <v>134</v>
      </c>
      <c r="D68" s="182" t="s">
        <v>81</v>
      </c>
      <c r="E68" s="147">
        <v>71.900000000000006</v>
      </c>
      <c r="F68" s="286"/>
      <c r="G68" s="67"/>
      <c r="H68" s="47"/>
      <c r="I68" s="67"/>
      <c r="J68" s="67"/>
      <c r="K68" s="48"/>
      <c r="L68" s="49"/>
      <c r="M68" s="47"/>
      <c r="N68" s="47"/>
      <c r="O68" s="47"/>
      <c r="P68" s="48"/>
    </row>
    <row r="69" spans="1:16" ht="33.75" x14ac:dyDescent="0.2">
      <c r="A69" s="142">
        <f>A66+1</f>
        <v>20</v>
      </c>
      <c r="B69" s="143" t="s">
        <v>80</v>
      </c>
      <c r="C69" s="351" t="s">
        <v>347</v>
      </c>
      <c r="D69" s="181" t="s">
        <v>91</v>
      </c>
      <c r="E69" s="108">
        <v>34.700000000000003</v>
      </c>
      <c r="F69" s="286"/>
      <c r="G69" s="67"/>
      <c r="H69" s="47"/>
      <c r="I69" s="67"/>
      <c r="J69" s="67"/>
      <c r="K69" s="48"/>
      <c r="L69" s="49"/>
      <c r="M69" s="47"/>
      <c r="N69" s="47"/>
      <c r="O69" s="47"/>
      <c r="P69" s="48"/>
    </row>
    <row r="70" spans="1:16" ht="22.5" x14ac:dyDescent="0.2">
      <c r="A70" s="142">
        <f>A69+1</f>
        <v>21</v>
      </c>
      <c r="B70" s="148" t="s">
        <v>80</v>
      </c>
      <c r="C70" s="171" t="s">
        <v>143</v>
      </c>
      <c r="D70" s="172" t="s">
        <v>63</v>
      </c>
      <c r="E70" s="290">
        <v>2</v>
      </c>
      <c r="F70" s="286"/>
      <c r="G70" s="67"/>
      <c r="H70" s="47"/>
      <c r="I70" s="67"/>
      <c r="J70" s="67"/>
      <c r="K70" s="48"/>
      <c r="L70" s="49"/>
      <c r="M70" s="47"/>
      <c r="N70" s="47"/>
      <c r="O70" s="47"/>
      <c r="P70" s="48"/>
    </row>
    <row r="71" spans="1:16" ht="22.5" x14ac:dyDescent="0.2">
      <c r="A71" s="101"/>
      <c r="B71" s="107"/>
      <c r="C71" s="361" t="s">
        <v>144</v>
      </c>
      <c r="D71" s="172" t="s">
        <v>63</v>
      </c>
      <c r="E71" s="290">
        <v>2</v>
      </c>
      <c r="F71" s="286"/>
      <c r="G71" s="67"/>
      <c r="H71" s="47"/>
      <c r="I71" s="67"/>
      <c r="J71" s="67"/>
      <c r="K71" s="48"/>
      <c r="L71" s="49"/>
      <c r="M71" s="47"/>
      <c r="N71" s="47"/>
      <c r="O71" s="47"/>
      <c r="P71" s="48"/>
    </row>
    <row r="72" spans="1:16" x14ac:dyDescent="0.2">
      <c r="A72" s="101"/>
      <c r="B72" s="107"/>
      <c r="C72" s="170" t="s">
        <v>125</v>
      </c>
      <c r="D72" s="172" t="s">
        <v>63</v>
      </c>
      <c r="E72" s="169">
        <v>2</v>
      </c>
      <c r="F72" s="286"/>
      <c r="G72" s="67"/>
      <c r="H72" s="47"/>
      <c r="I72" s="67"/>
      <c r="J72" s="67"/>
      <c r="K72" s="48"/>
      <c r="L72" s="49"/>
      <c r="M72" s="47"/>
      <c r="N72" s="47"/>
      <c r="O72" s="47"/>
      <c r="P72" s="48"/>
    </row>
    <row r="73" spans="1:16" x14ac:dyDescent="0.2">
      <c r="A73" s="154"/>
      <c r="B73" s="273"/>
      <c r="C73" s="165" t="s">
        <v>348</v>
      </c>
      <c r="D73" s="275"/>
      <c r="E73" s="276"/>
      <c r="F73" s="286"/>
      <c r="G73" s="67"/>
      <c r="H73" s="47"/>
      <c r="I73" s="67"/>
      <c r="J73" s="67"/>
      <c r="K73" s="48"/>
      <c r="L73" s="49"/>
      <c r="M73" s="47"/>
      <c r="N73" s="47"/>
      <c r="O73" s="47"/>
      <c r="P73" s="48"/>
    </row>
    <row r="74" spans="1:16" ht="22.5" x14ac:dyDescent="0.2">
      <c r="A74" s="142">
        <f>A70+1</f>
        <v>22</v>
      </c>
      <c r="B74" s="143" t="s">
        <v>80</v>
      </c>
      <c r="C74" s="155" t="s">
        <v>349</v>
      </c>
      <c r="D74" s="106" t="s">
        <v>91</v>
      </c>
      <c r="E74" s="110">
        <v>12.6</v>
      </c>
      <c r="F74" s="286"/>
      <c r="G74" s="67"/>
      <c r="H74" s="47"/>
      <c r="I74" s="67"/>
      <c r="J74" s="67"/>
      <c r="K74" s="48"/>
      <c r="L74" s="49"/>
      <c r="M74" s="47"/>
      <c r="N74" s="47"/>
      <c r="O74" s="47"/>
      <c r="P74" s="48"/>
    </row>
    <row r="75" spans="1:16" ht="22.5" x14ac:dyDescent="0.2">
      <c r="A75" s="142"/>
      <c r="B75" s="207"/>
      <c r="C75" s="152" t="s">
        <v>350</v>
      </c>
      <c r="D75" s="150" t="s">
        <v>130</v>
      </c>
      <c r="E75" s="153">
        <v>0.22</v>
      </c>
      <c r="F75" s="286"/>
      <c r="G75" s="67"/>
      <c r="H75" s="47"/>
      <c r="I75" s="67"/>
      <c r="J75" s="67"/>
      <c r="K75" s="48"/>
      <c r="L75" s="49"/>
      <c r="M75" s="47"/>
      <c r="N75" s="47"/>
      <c r="O75" s="47"/>
      <c r="P75" s="48"/>
    </row>
    <row r="76" spans="1:16" ht="22.5" x14ac:dyDescent="0.2">
      <c r="A76" s="142"/>
      <c r="B76" s="207"/>
      <c r="C76" s="152" t="s">
        <v>351</v>
      </c>
      <c r="D76" s="150" t="s">
        <v>130</v>
      </c>
      <c r="E76" s="153">
        <v>0.12</v>
      </c>
      <c r="F76" s="286"/>
      <c r="G76" s="67"/>
      <c r="H76" s="47"/>
      <c r="I76" s="67"/>
      <c r="J76" s="67"/>
      <c r="K76" s="48"/>
      <c r="L76" s="49"/>
      <c r="M76" s="47"/>
      <c r="N76" s="47"/>
      <c r="O76" s="47"/>
      <c r="P76" s="48"/>
    </row>
    <row r="77" spans="1:16" ht="22.5" x14ac:dyDescent="0.2">
      <c r="A77" s="142"/>
      <c r="B77" s="207"/>
      <c r="C77" s="152" t="s">
        <v>352</v>
      </c>
      <c r="D77" s="150" t="s">
        <v>130</v>
      </c>
      <c r="E77" s="153">
        <v>0.03</v>
      </c>
      <c r="F77" s="286"/>
      <c r="G77" s="67"/>
      <c r="H77" s="47"/>
      <c r="I77" s="67"/>
      <c r="J77" s="67"/>
      <c r="K77" s="48"/>
      <c r="L77" s="49"/>
      <c r="M77" s="47"/>
      <c r="N77" s="47"/>
      <c r="O77" s="47"/>
      <c r="P77" s="48"/>
    </row>
    <row r="78" spans="1:16" ht="22.5" x14ac:dyDescent="0.2">
      <c r="A78" s="142"/>
      <c r="B78" s="207"/>
      <c r="C78" s="141" t="s">
        <v>353</v>
      </c>
      <c r="D78" s="181" t="s">
        <v>63</v>
      </c>
      <c r="E78" s="185">
        <v>88</v>
      </c>
      <c r="F78" s="286"/>
      <c r="G78" s="67"/>
      <c r="H78" s="47"/>
      <c r="I78" s="67"/>
      <c r="J78" s="67"/>
      <c r="K78" s="48"/>
      <c r="L78" s="49"/>
      <c r="M78" s="47"/>
      <c r="N78" s="47"/>
      <c r="O78" s="47"/>
      <c r="P78" s="48"/>
    </row>
    <row r="79" spans="1:16" ht="33.75" x14ac:dyDescent="0.2">
      <c r="A79" s="142"/>
      <c r="B79" s="207"/>
      <c r="C79" s="359" t="s">
        <v>354</v>
      </c>
      <c r="D79" s="150" t="s">
        <v>91</v>
      </c>
      <c r="E79" s="153">
        <v>13.9</v>
      </c>
      <c r="F79" s="286"/>
      <c r="G79" s="67"/>
      <c r="H79" s="47"/>
      <c r="I79" s="67"/>
      <c r="J79" s="67"/>
      <c r="K79" s="48"/>
      <c r="L79" s="49"/>
      <c r="M79" s="47"/>
      <c r="N79" s="47"/>
      <c r="O79" s="47"/>
      <c r="P79" s="48"/>
    </row>
    <row r="80" spans="1:16" x14ac:dyDescent="0.2">
      <c r="A80" s="142"/>
      <c r="B80" s="207"/>
      <c r="C80" s="152" t="s">
        <v>139</v>
      </c>
      <c r="D80" s="150" t="s">
        <v>65</v>
      </c>
      <c r="E80" s="151">
        <v>1</v>
      </c>
      <c r="F80" s="286"/>
      <c r="G80" s="67"/>
      <c r="H80" s="47"/>
      <c r="I80" s="67"/>
      <c r="J80" s="67"/>
      <c r="K80" s="48"/>
      <c r="L80" s="49"/>
      <c r="M80" s="47"/>
      <c r="N80" s="47"/>
      <c r="O80" s="47"/>
      <c r="P80" s="48"/>
    </row>
    <row r="81" spans="1:16" ht="22.5" x14ac:dyDescent="0.2">
      <c r="A81" s="142">
        <f>A74+1</f>
        <v>23</v>
      </c>
      <c r="B81" s="143" t="s">
        <v>80</v>
      </c>
      <c r="C81" s="155" t="s">
        <v>147</v>
      </c>
      <c r="D81" s="106" t="s">
        <v>91</v>
      </c>
      <c r="E81" s="110">
        <v>8</v>
      </c>
      <c r="F81" s="286"/>
      <c r="G81" s="67"/>
      <c r="H81" s="47"/>
      <c r="I81" s="67"/>
      <c r="J81" s="67"/>
      <c r="K81" s="48"/>
      <c r="L81" s="49"/>
      <c r="M81" s="47"/>
      <c r="N81" s="47"/>
      <c r="O81" s="47"/>
      <c r="P81" s="48"/>
    </row>
    <row r="82" spans="1:16" ht="22.5" x14ac:dyDescent="0.2">
      <c r="A82" s="142"/>
      <c r="B82" s="207"/>
      <c r="C82" s="342" t="s">
        <v>605</v>
      </c>
      <c r="D82" s="181" t="s">
        <v>91</v>
      </c>
      <c r="E82" s="108">
        <v>9</v>
      </c>
      <c r="F82" s="286"/>
      <c r="G82" s="67"/>
      <c r="H82" s="47"/>
      <c r="I82" s="67"/>
      <c r="J82" s="67"/>
      <c r="K82" s="48"/>
      <c r="L82" s="49"/>
      <c r="M82" s="47"/>
      <c r="N82" s="47"/>
      <c r="O82" s="47"/>
      <c r="P82" s="48"/>
    </row>
    <row r="83" spans="1:16" x14ac:dyDescent="0.2">
      <c r="A83" s="142"/>
      <c r="B83" s="207"/>
      <c r="C83" s="141" t="s">
        <v>149</v>
      </c>
      <c r="D83" s="181" t="s">
        <v>63</v>
      </c>
      <c r="E83" s="185">
        <v>2</v>
      </c>
      <c r="F83" s="286"/>
      <c r="G83" s="67"/>
      <c r="H83" s="47"/>
      <c r="I83" s="67"/>
      <c r="J83" s="67"/>
      <c r="K83" s="48"/>
      <c r="L83" s="49"/>
      <c r="M83" s="47"/>
      <c r="N83" s="47"/>
      <c r="O83" s="47"/>
      <c r="P83" s="48"/>
    </row>
    <row r="84" spans="1:16" x14ac:dyDescent="0.2">
      <c r="A84" s="142"/>
      <c r="B84" s="207"/>
      <c r="C84" s="152" t="s">
        <v>139</v>
      </c>
      <c r="D84" s="150" t="s">
        <v>65</v>
      </c>
      <c r="E84" s="151">
        <v>1</v>
      </c>
      <c r="F84" s="286"/>
      <c r="G84" s="67"/>
      <c r="H84" s="47"/>
      <c r="I84" s="67"/>
      <c r="J84" s="67"/>
      <c r="K84" s="48"/>
      <c r="L84" s="49"/>
      <c r="M84" s="47"/>
      <c r="N84" s="47"/>
      <c r="O84" s="47"/>
      <c r="P84" s="48"/>
    </row>
    <row r="85" spans="1:16" ht="22.5" x14ac:dyDescent="0.2">
      <c r="A85" s="142">
        <f>A81+1</f>
        <v>24</v>
      </c>
      <c r="B85" s="143" t="s">
        <v>80</v>
      </c>
      <c r="C85" s="155" t="s">
        <v>150</v>
      </c>
      <c r="D85" s="106" t="s">
        <v>91</v>
      </c>
      <c r="E85" s="110">
        <v>26</v>
      </c>
      <c r="F85" s="286"/>
      <c r="G85" s="67"/>
      <c r="H85" s="47"/>
      <c r="I85" s="67"/>
      <c r="J85" s="67"/>
      <c r="K85" s="48"/>
      <c r="L85" s="49"/>
      <c r="M85" s="47"/>
      <c r="N85" s="47"/>
      <c r="O85" s="47"/>
      <c r="P85" s="48"/>
    </row>
    <row r="86" spans="1:16" ht="22.5" x14ac:dyDescent="0.2">
      <c r="A86" s="142"/>
      <c r="B86" s="207"/>
      <c r="C86" s="342" t="s">
        <v>606</v>
      </c>
      <c r="D86" s="181" t="s">
        <v>91</v>
      </c>
      <c r="E86" s="108">
        <v>29</v>
      </c>
      <c r="F86" s="286"/>
      <c r="G86" s="67"/>
      <c r="H86" s="47"/>
      <c r="I86" s="67"/>
      <c r="J86" s="67"/>
      <c r="K86" s="48"/>
      <c r="L86" s="49"/>
      <c r="M86" s="47"/>
      <c r="N86" s="47"/>
      <c r="O86" s="47"/>
      <c r="P86" s="48"/>
    </row>
    <row r="87" spans="1:16" x14ac:dyDescent="0.2">
      <c r="A87" s="142"/>
      <c r="B87" s="207"/>
      <c r="C87" s="152" t="s">
        <v>151</v>
      </c>
      <c r="D87" s="150" t="s">
        <v>65</v>
      </c>
      <c r="E87" s="151">
        <v>1</v>
      </c>
      <c r="F87" s="286"/>
      <c r="G87" s="67"/>
      <c r="H87" s="47"/>
      <c r="I87" s="67"/>
      <c r="J87" s="67"/>
      <c r="K87" s="48"/>
      <c r="L87" s="49"/>
      <c r="M87" s="47"/>
      <c r="N87" s="47"/>
      <c r="O87" s="47"/>
      <c r="P87" s="48"/>
    </row>
    <row r="88" spans="1:16" x14ac:dyDescent="0.2">
      <c r="A88" s="280"/>
      <c r="B88" s="274"/>
      <c r="C88" s="284" t="s">
        <v>355</v>
      </c>
      <c r="D88" s="276"/>
      <c r="E88" s="276"/>
      <c r="F88" s="286"/>
      <c r="G88" s="67"/>
      <c r="H88" s="47"/>
      <c r="I88" s="67"/>
      <c r="J88" s="67"/>
      <c r="K88" s="48"/>
      <c r="L88" s="49"/>
      <c r="M88" s="47"/>
      <c r="N88" s="47"/>
      <c r="O88" s="47"/>
      <c r="P88" s="48"/>
    </row>
    <row r="89" spans="1:16" ht="22.5" x14ac:dyDescent="0.2">
      <c r="A89" s="142">
        <f>A85+1</f>
        <v>25</v>
      </c>
      <c r="B89" s="148" t="s">
        <v>80</v>
      </c>
      <c r="C89" s="163" t="s">
        <v>356</v>
      </c>
      <c r="D89" s="181" t="s">
        <v>238</v>
      </c>
      <c r="E89" s="110">
        <v>1.2</v>
      </c>
      <c r="F89" s="286"/>
      <c r="G89" s="67"/>
      <c r="H89" s="47"/>
      <c r="I89" s="67"/>
      <c r="J89" s="67"/>
      <c r="K89" s="48"/>
      <c r="L89" s="49"/>
      <c r="M89" s="47"/>
      <c r="N89" s="47"/>
      <c r="O89" s="47"/>
      <c r="P89" s="48"/>
    </row>
    <row r="90" spans="1:16" ht="22.5" x14ac:dyDescent="0.2">
      <c r="A90" s="101"/>
      <c r="B90" s="107"/>
      <c r="C90" s="342" t="s">
        <v>186</v>
      </c>
      <c r="D90" s="181" t="s">
        <v>238</v>
      </c>
      <c r="E90" s="108">
        <v>1.3</v>
      </c>
      <c r="F90" s="286"/>
      <c r="G90" s="67"/>
      <c r="H90" s="47"/>
      <c r="I90" s="67"/>
      <c r="J90" s="67"/>
      <c r="K90" s="48"/>
      <c r="L90" s="49"/>
      <c r="M90" s="47"/>
      <c r="N90" s="47"/>
      <c r="O90" s="47"/>
      <c r="P90" s="48"/>
    </row>
    <row r="91" spans="1:16" x14ac:dyDescent="0.2">
      <c r="A91" s="101"/>
      <c r="B91" s="107"/>
      <c r="C91" s="342" t="s">
        <v>86</v>
      </c>
      <c r="D91" s="182" t="s">
        <v>78</v>
      </c>
      <c r="E91" s="108">
        <v>110.4</v>
      </c>
      <c r="F91" s="286"/>
      <c r="G91" s="67"/>
      <c r="H91" s="47"/>
      <c r="I91" s="67"/>
      <c r="J91" s="67"/>
      <c r="K91" s="48"/>
      <c r="L91" s="49"/>
      <c r="M91" s="47"/>
      <c r="N91" s="47"/>
      <c r="O91" s="47"/>
      <c r="P91" s="48"/>
    </row>
    <row r="92" spans="1:16" ht="33.75" x14ac:dyDescent="0.2">
      <c r="A92" s="142">
        <f>A89+1</f>
        <v>26</v>
      </c>
      <c r="B92" s="143" t="s">
        <v>80</v>
      </c>
      <c r="C92" s="155" t="s">
        <v>357</v>
      </c>
      <c r="D92" s="106" t="s">
        <v>91</v>
      </c>
      <c r="E92" s="110">
        <v>34</v>
      </c>
      <c r="F92" s="286"/>
      <c r="G92" s="67"/>
      <c r="H92" s="47"/>
      <c r="I92" s="67"/>
      <c r="J92" s="67"/>
      <c r="K92" s="48"/>
      <c r="L92" s="49"/>
      <c r="M92" s="47"/>
      <c r="N92" s="47"/>
      <c r="O92" s="47"/>
      <c r="P92" s="48"/>
    </row>
    <row r="93" spans="1:16" ht="22.5" x14ac:dyDescent="0.2">
      <c r="A93" s="142"/>
      <c r="B93" s="207"/>
      <c r="C93" s="152" t="s">
        <v>358</v>
      </c>
      <c r="D93" s="150" t="s">
        <v>130</v>
      </c>
      <c r="E93" s="153">
        <v>0.17</v>
      </c>
      <c r="F93" s="286"/>
      <c r="G93" s="67"/>
      <c r="H93" s="47"/>
      <c r="I93" s="67"/>
      <c r="J93" s="67"/>
      <c r="K93" s="48"/>
      <c r="L93" s="49"/>
      <c r="M93" s="47"/>
      <c r="N93" s="47"/>
      <c r="O93" s="47"/>
      <c r="P93" s="48"/>
    </row>
    <row r="94" spans="1:16" ht="22.5" x14ac:dyDescent="0.2">
      <c r="A94" s="142"/>
      <c r="B94" s="207"/>
      <c r="C94" s="141" t="s">
        <v>359</v>
      </c>
      <c r="D94" s="181" t="s">
        <v>63</v>
      </c>
      <c r="E94" s="185">
        <v>116</v>
      </c>
      <c r="F94" s="286"/>
      <c r="G94" s="67"/>
      <c r="H94" s="47"/>
      <c r="I94" s="67"/>
      <c r="J94" s="67"/>
      <c r="K94" s="48"/>
      <c r="L94" s="49"/>
      <c r="M94" s="47"/>
      <c r="N94" s="47"/>
      <c r="O94" s="47"/>
      <c r="P94" s="48"/>
    </row>
    <row r="95" spans="1:16" ht="22.5" x14ac:dyDescent="0.2">
      <c r="A95" s="142"/>
      <c r="B95" s="207"/>
      <c r="C95" s="141" t="s">
        <v>353</v>
      </c>
      <c r="D95" s="181" t="s">
        <v>63</v>
      </c>
      <c r="E95" s="185">
        <v>232</v>
      </c>
      <c r="F95" s="286"/>
      <c r="G95" s="67"/>
      <c r="H95" s="47"/>
      <c r="I95" s="67"/>
      <c r="J95" s="67"/>
      <c r="K95" s="48"/>
      <c r="L95" s="49"/>
      <c r="M95" s="47"/>
      <c r="N95" s="47"/>
      <c r="O95" s="47"/>
      <c r="P95" s="48"/>
    </row>
    <row r="96" spans="1:16" ht="22.5" x14ac:dyDescent="0.2">
      <c r="A96" s="142"/>
      <c r="B96" s="207"/>
      <c r="C96" s="342" t="s">
        <v>360</v>
      </c>
      <c r="D96" s="181" t="s">
        <v>81</v>
      </c>
      <c r="E96" s="108">
        <v>43</v>
      </c>
      <c r="F96" s="286"/>
      <c r="G96" s="67"/>
      <c r="H96" s="47"/>
      <c r="I96" s="67"/>
      <c r="J96" s="67"/>
      <c r="K96" s="48"/>
      <c r="L96" s="49"/>
      <c r="M96" s="47"/>
      <c r="N96" s="47"/>
      <c r="O96" s="47"/>
      <c r="P96" s="48"/>
    </row>
    <row r="97" spans="1:16" x14ac:dyDescent="0.2">
      <c r="A97" s="142"/>
      <c r="B97" s="207"/>
      <c r="C97" s="342" t="s">
        <v>361</v>
      </c>
      <c r="D97" s="150" t="s">
        <v>63</v>
      </c>
      <c r="E97" s="151">
        <v>232</v>
      </c>
      <c r="F97" s="286"/>
      <c r="G97" s="67"/>
      <c r="H97" s="47"/>
      <c r="I97" s="67"/>
      <c r="J97" s="67"/>
      <c r="K97" s="48"/>
      <c r="L97" s="49"/>
      <c r="M97" s="47"/>
      <c r="N97" s="47"/>
      <c r="O97" s="47"/>
      <c r="P97" s="48"/>
    </row>
    <row r="98" spans="1:16" ht="22.5" x14ac:dyDescent="0.2">
      <c r="A98" s="142"/>
      <c r="B98" s="207"/>
      <c r="C98" s="342" t="s">
        <v>258</v>
      </c>
      <c r="D98" s="106" t="s">
        <v>81</v>
      </c>
      <c r="E98" s="108">
        <v>21</v>
      </c>
      <c r="F98" s="286"/>
      <c r="G98" s="67"/>
      <c r="H98" s="47"/>
      <c r="I98" s="67"/>
      <c r="J98" s="67"/>
      <c r="K98" s="48"/>
      <c r="L98" s="49"/>
      <c r="M98" s="47"/>
      <c r="N98" s="47"/>
      <c r="O98" s="47"/>
      <c r="P98" s="48"/>
    </row>
    <row r="99" spans="1:16" x14ac:dyDescent="0.2">
      <c r="A99" s="142"/>
      <c r="B99" s="207"/>
      <c r="C99" s="141" t="s">
        <v>362</v>
      </c>
      <c r="D99" s="182" t="s">
        <v>63</v>
      </c>
      <c r="E99" s="185">
        <v>84</v>
      </c>
      <c r="F99" s="286"/>
      <c r="G99" s="67"/>
      <c r="H99" s="47"/>
      <c r="I99" s="67"/>
      <c r="J99" s="67"/>
      <c r="K99" s="48"/>
      <c r="L99" s="49"/>
      <c r="M99" s="47"/>
      <c r="N99" s="47"/>
      <c r="O99" s="47"/>
      <c r="P99" s="48"/>
    </row>
    <row r="100" spans="1:16" ht="33.75" x14ac:dyDescent="0.2">
      <c r="A100" s="142"/>
      <c r="B100" s="207"/>
      <c r="C100" s="359" t="s">
        <v>363</v>
      </c>
      <c r="D100" s="150" t="s">
        <v>91</v>
      </c>
      <c r="E100" s="153">
        <v>37.4</v>
      </c>
      <c r="F100" s="286"/>
      <c r="G100" s="67"/>
      <c r="H100" s="47"/>
      <c r="I100" s="67"/>
      <c r="J100" s="67"/>
      <c r="K100" s="48"/>
      <c r="L100" s="49"/>
      <c r="M100" s="47"/>
      <c r="N100" s="47"/>
      <c r="O100" s="47"/>
      <c r="P100" s="48"/>
    </row>
    <row r="101" spans="1:16" x14ac:dyDescent="0.2">
      <c r="A101" s="142"/>
      <c r="B101" s="207"/>
      <c r="C101" s="149" t="s">
        <v>125</v>
      </c>
      <c r="D101" s="150" t="s">
        <v>65</v>
      </c>
      <c r="E101" s="151">
        <v>1</v>
      </c>
      <c r="F101" s="286"/>
      <c r="G101" s="67"/>
      <c r="H101" s="47"/>
      <c r="I101" s="67"/>
      <c r="J101" s="67"/>
      <c r="K101" s="48"/>
      <c r="L101" s="49"/>
      <c r="M101" s="47"/>
      <c r="N101" s="47"/>
      <c r="O101" s="47"/>
      <c r="P101" s="48"/>
    </row>
    <row r="102" spans="1:16" x14ac:dyDescent="0.2">
      <c r="A102" s="154"/>
      <c r="B102" s="273"/>
      <c r="C102" s="165" t="s">
        <v>364</v>
      </c>
      <c r="D102" s="275"/>
      <c r="E102" s="276"/>
      <c r="F102" s="286"/>
      <c r="G102" s="67"/>
      <c r="H102" s="47"/>
      <c r="I102" s="67"/>
      <c r="J102" s="67"/>
      <c r="K102" s="48"/>
      <c r="L102" s="49"/>
      <c r="M102" s="47"/>
      <c r="N102" s="47"/>
      <c r="O102" s="47"/>
      <c r="P102" s="48"/>
    </row>
    <row r="103" spans="1:16" ht="45" x14ac:dyDescent="0.2">
      <c r="A103" s="142">
        <f>A92+1</f>
        <v>27</v>
      </c>
      <c r="B103" s="143" t="s">
        <v>80</v>
      </c>
      <c r="C103" s="161" t="s">
        <v>337</v>
      </c>
      <c r="D103" s="181" t="s">
        <v>81</v>
      </c>
      <c r="E103" s="108">
        <v>7.6</v>
      </c>
      <c r="F103" s="286"/>
      <c r="G103" s="67"/>
      <c r="H103" s="47"/>
      <c r="I103" s="67"/>
      <c r="J103" s="67"/>
      <c r="K103" s="48"/>
      <c r="L103" s="49"/>
      <c r="M103" s="47"/>
      <c r="N103" s="47"/>
      <c r="O103" s="47"/>
      <c r="P103" s="48"/>
    </row>
    <row r="104" spans="1:16" ht="22.5" x14ac:dyDescent="0.2">
      <c r="A104" s="142">
        <f>A103+1</f>
        <v>28</v>
      </c>
      <c r="B104" s="143" t="s">
        <v>80</v>
      </c>
      <c r="C104" s="334" t="s">
        <v>591</v>
      </c>
      <c r="D104" s="181" t="s">
        <v>81</v>
      </c>
      <c r="E104" s="108">
        <v>7.6</v>
      </c>
      <c r="F104" s="286"/>
      <c r="G104" s="67"/>
      <c r="H104" s="47"/>
      <c r="I104" s="67"/>
      <c r="J104" s="67"/>
      <c r="K104" s="48"/>
      <c r="L104" s="49"/>
      <c r="M104" s="47"/>
      <c r="N104" s="47"/>
      <c r="O104" s="47"/>
      <c r="P104" s="48"/>
    </row>
    <row r="105" spans="1:16" ht="33.75" x14ac:dyDescent="0.2">
      <c r="A105" s="142">
        <f>A104+1</f>
        <v>29</v>
      </c>
      <c r="B105" s="143" t="s">
        <v>80</v>
      </c>
      <c r="C105" s="334" t="s">
        <v>592</v>
      </c>
      <c r="D105" s="181" t="s">
        <v>81</v>
      </c>
      <c r="E105" s="108">
        <v>7.6</v>
      </c>
      <c r="F105" s="286"/>
      <c r="G105" s="67"/>
      <c r="H105" s="47"/>
      <c r="I105" s="67"/>
      <c r="J105" s="67"/>
      <c r="K105" s="48"/>
      <c r="L105" s="49"/>
      <c r="M105" s="47"/>
      <c r="N105" s="47"/>
      <c r="O105" s="47"/>
      <c r="P105" s="48"/>
    </row>
    <row r="106" spans="1:16" ht="56.25" x14ac:dyDescent="0.2">
      <c r="A106" s="142">
        <f>A105+1</f>
        <v>30</v>
      </c>
      <c r="B106" s="143" t="s">
        <v>80</v>
      </c>
      <c r="C106" s="360" t="s">
        <v>343</v>
      </c>
      <c r="D106" s="181" t="s">
        <v>81</v>
      </c>
      <c r="E106" s="279">
        <v>7.6</v>
      </c>
      <c r="F106" s="286"/>
      <c r="G106" s="67"/>
      <c r="H106" s="47"/>
      <c r="I106" s="67"/>
      <c r="J106" s="67"/>
      <c r="K106" s="48"/>
      <c r="L106" s="49"/>
      <c r="M106" s="47"/>
      <c r="N106" s="47"/>
      <c r="O106" s="47"/>
      <c r="P106" s="48"/>
    </row>
    <row r="107" spans="1:16" x14ac:dyDescent="0.2">
      <c r="A107" s="142"/>
      <c r="B107" s="188"/>
      <c r="C107" s="146" t="s">
        <v>344</v>
      </c>
      <c r="D107" s="181" t="s">
        <v>81</v>
      </c>
      <c r="E107" s="147">
        <v>9.1199999999999992</v>
      </c>
      <c r="F107" s="286"/>
      <c r="G107" s="67"/>
      <c r="H107" s="47"/>
      <c r="I107" s="67"/>
      <c r="J107" s="67"/>
      <c r="K107" s="48"/>
      <c r="L107" s="49"/>
      <c r="M107" s="47"/>
      <c r="N107" s="47"/>
      <c r="O107" s="47"/>
      <c r="P107" s="48"/>
    </row>
    <row r="108" spans="1:16" x14ac:dyDescent="0.2">
      <c r="A108" s="142"/>
      <c r="B108" s="188"/>
      <c r="C108" s="146" t="s">
        <v>134</v>
      </c>
      <c r="D108" s="181" t="s">
        <v>81</v>
      </c>
      <c r="E108" s="147">
        <v>7.6</v>
      </c>
      <c r="F108" s="286"/>
      <c r="G108" s="67"/>
      <c r="H108" s="47"/>
      <c r="I108" s="67"/>
      <c r="J108" s="67"/>
      <c r="K108" s="48"/>
      <c r="L108" s="49"/>
      <c r="M108" s="47"/>
      <c r="N108" s="47"/>
      <c r="O108" s="47"/>
      <c r="P108" s="48"/>
    </row>
    <row r="109" spans="1:16" ht="22.5" x14ac:dyDescent="0.2">
      <c r="A109" s="142"/>
      <c r="B109" s="188"/>
      <c r="C109" s="358" t="s">
        <v>142</v>
      </c>
      <c r="D109" s="168" t="s">
        <v>63</v>
      </c>
      <c r="E109" s="169">
        <v>46</v>
      </c>
      <c r="F109" s="286"/>
      <c r="G109" s="67"/>
      <c r="H109" s="47"/>
      <c r="I109" s="67"/>
      <c r="J109" s="67"/>
      <c r="K109" s="48"/>
      <c r="L109" s="49"/>
      <c r="M109" s="47"/>
      <c r="N109" s="47"/>
      <c r="O109" s="47"/>
      <c r="P109" s="48"/>
    </row>
    <row r="110" spans="1:16" ht="33.75" x14ac:dyDescent="0.2">
      <c r="A110" s="101">
        <f>A106+1</f>
        <v>31</v>
      </c>
      <c r="B110" s="148" t="s">
        <v>80</v>
      </c>
      <c r="C110" s="360" t="s">
        <v>345</v>
      </c>
      <c r="D110" s="182" t="s">
        <v>81</v>
      </c>
      <c r="E110" s="279">
        <v>7.6</v>
      </c>
      <c r="F110" s="286"/>
      <c r="G110" s="67"/>
      <c r="H110" s="47"/>
      <c r="I110" s="67"/>
      <c r="J110" s="67"/>
      <c r="K110" s="48"/>
      <c r="L110" s="49"/>
      <c r="M110" s="47"/>
      <c r="N110" s="47"/>
      <c r="O110" s="47"/>
      <c r="P110" s="48"/>
    </row>
    <row r="111" spans="1:16" x14ac:dyDescent="0.2">
      <c r="A111" s="101"/>
      <c r="B111" s="107"/>
      <c r="C111" s="170" t="s">
        <v>346</v>
      </c>
      <c r="D111" s="182" t="s">
        <v>81</v>
      </c>
      <c r="E111" s="147">
        <v>9.1199999999999992</v>
      </c>
      <c r="F111" s="286"/>
      <c r="G111" s="67"/>
      <c r="H111" s="47"/>
      <c r="I111" s="67"/>
      <c r="J111" s="67"/>
      <c r="K111" s="48"/>
      <c r="L111" s="49"/>
      <c r="M111" s="47"/>
      <c r="N111" s="47"/>
      <c r="O111" s="47"/>
      <c r="P111" s="48"/>
    </row>
    <row r="112" spans="1:16" x14ac:dyDescent="0.2">
      <c r="A112" s="101"/>
      <c r="B112" s="107"/>
      <c r="C112" s="170" t="s">
        <v>134</v>
      </c>
      <c r="D112" s="182" t="s">
        <v>81</v>
      </c>
      <c r="E112" s="147">
        <v>7.6</v>
      </c>
      <c r="F112" s="286"/>
      <c r="G112" s="67"/>
      <c r="H112" s="47"/>
      <c r="I112" s="67"/>
      <c r="J112" s="67"/>
      <c r="K112" s="48"/>
      <c r="L112" s="49"/>
      <c r="M112" s="47"/>
      <c r="N112" s="47"/>
      <c r="O112" s="47"/>
      <c r="P112" s="48"/>
    </row>
    <row r="113" spans="1:16" x14ac:dyDescent="0.2">
      <c r="A113" s="142">
        <f>A110+1</f>
        <v>32</v>
      </c>
      <c r="B113" s="148" t="s">
        <v>80</v>
      </c>
      <c r="C113" s="281" t="s">
        <v>365</v>
      </c>
      <c r="D113" s="150" t="s">
        <v>91</v>
      </c>
      <c r="E113" s="153">
        <v>16</v>
      </c>
      <c r="F113" s="286"/>
      <c r="G113" s="67"/>
      <c r="H113" s="47"/>
      <c r="I113" s="67"/>
      <c r="J113" s="67"/>
      <c r="K113" s="48"/>
      <c r="L113" s="49"/>
      <c r="M113" s="47"/>
      <c r="N113" s="47"/>
      <c r="O113" s="47"/>
      <c r="P113" s="48"/>
    </row>
    <row r="114" spans="1:16" ht="33.75" x14ac:dyDescent="0.2">
      <c r="A114" s="142"/>
      <c r="B114" s="207"/>
      <c r="C114" s="359" t="s">
        <v>366</v>
      </c>
      <c r="D114" s="150" t="s">
        <v>91</v>
      </c>
      <c r="E114" s="153">
        <v>17.600000000000001</v>
      </c>
      <c r="F114" s="286"/>
      <c r="G114" s="67"/>
      <c r="H114" s="47"/>
      <c r="I114" s="67"/>
      <c r="J114" s="67"/>
      <c r="K114" s="48"/>
      <c r="L114" s="49"/>
      <c r="M114" s="47"/>
      <c r="N114" s="47"/>
      <c r="O114" s="47"/>
      <c r="P114" s="48"/>
    </row>
    <row r="115" spans="1:16" x14ac:dyDescent="0.2">
      <c r="A115" s="142"/>
      <c r="B115" s="207"/>
      <c r="C115" s="149" t="s">
        <v>125</v>
      </c>
      <c r="D115" s="150" t="s">
        <v>65</v>
      </c>
      <c r="E115" s="151">
        <v>1</v>
      </c>
      <c r="F115" s="286"/>
      <c r="G115" s="67"/>
      <c r="H115" s="47"/>
      <c r="I115" s="67"/>
      <c r="J115" s="67"/>
      <c r="K115" s="48"/>
      <c r="L115" s="49"/>
      <c r="M115" s="47"/>
      <c r="N115" s="47"/>
      <c r="O115" s="47"/>
      <c r="P115" s="48"/>
    </row>
    <row r="116" spans="1:16" x14ac:dyDescent="0.2">
      <c r="A116" s="142"/>
      <c r="B116" s="247"/>
      <c r="C116" s="135" t="s">
        <v>367</v>
      </c>
      <c r="D116" s="181"/>
      <c r="E116" s="108"/>
      <c r="F116" s="286"/>
      <c r="G116" s="67"/>
      <c r="H116" s="47"/>
      <c r="I116" s="67"/>
      <c r="J116" s="67"/>
      <c r="K116" s="48"/>
      <c r="L116" s="49"/>
      <c r="M116" s="47"/>
      <c r="N116" s="47"/>
      <c r="O116" s="47"/>
      <c r="P116" s="48"/>
    </row>
    <row r="117" spans="1:16" x14ac:dyDescent="0.2">
      <c r="A117" s="142">
        <f>A113+1</f>
        <v>33</v>
      </c>
      <c r="B117" s="143" t="s">
        <v>80</v>
      </c>
      <c r="C117" s="282" t="s">
        <v>368</v>
      </c>
      <c r="D117" s="181" t="s">
        <v>63</v>
      </c>
      <c r="E117" s="185">
        <v>18</v>
      </c>
      <c r="F117" s="286"/>
      <c r="G117" s="67"/>
      <c r="H117" s="47"/>
      <c r="I117" s="67"/>
      <c r="J117" s="67"/>
      <c r="K117" s="48"/>
      <c r="L117" s="49"/>
      <c r="M117" s="47"/>
      <c r="N117" s="47"/>
      <c r="O117" s="47"/>
      <c r="P117" s="48"/>
    </row>
    <row r="118" spans="1:16" ht="22.5" x14ac:dyDescent="0.2">
      <c r="A118" s="142">
        <f>A117+1</f>
        <v>34</v>
      </c>
      <c r="B118" s="143" t="s">
        <v>80</v>
      </c>
      <c r="C118" s="282" t="s">
        <v>369</v>
      </c>
      <c r="D118" s="181" t="s">
        <v>63</v>
      </c>
      <c r="E118" s="185">
        <v>72</v>
      </c>
      <c r="F118" s="286"/>
      <c r="G118" s="67"/>
      <c r="H118" s="47"/>
      <c r="I118" s="67"/>
      <c r="J118" s="67"/>
      <c r="K118" s="48"/>
      <c r="L118" s="49"/>
      <c r="M118" s="47"/>
      <c r="N118" s="47"/>
      <c r="O118" s="47"/>
      <c r="P118" s="48"/>
    </row>
    <row r="119" spans="1:16" x14ac:dyDescent="0.2">
      <c r="A119" s="101"/>
      <c r="B119" s="107"/>
      <c r="C119" s="170" t="s">
        <v>370</v>
      </c>
      <c r="D119" s="181" t="s">
        <v>63</v>
      </c>
      <c r="E119" s="169">
        <v>36</v>
      </c>
      <c r="F119" s="286"/>
      <c r="G119" s="67"/>
      <c r="H119" s="47"/>
      <c r="I119" s="67"/>
      <c r="J119" s="67"/>
      <c r="K119" s="48"/>
      <c r="L119" s="49"/>
      <c r="M119" s="47"/>
      <c r="N119" s="47"/>
      <c r="O119" s="47"/>
      <c r="P119" s="48"/>
    </row>
    <row r="120" spans="1:16" x14ac:dyDescent="0.2">
      <c r="A120" s="101"/>
      <c r="B120" s="107"/>
      <c r="C120" s="170" t="s">
        <v>371</v>
      </c>
      <c r="D120" s="181" t="s">
        <v>63</v>
      </c>
      <c r="E120" s="169">
        <v>36</v>
      </c>
      <c r="F120" s="286"/>
      <c r="G120" s="67"/>
      <c r="H120" s="47"/>
      <c r="I120" s="67"/>
      <c r="J120" s="67"/>
      <c r="K120" s="48"/>
      <c r="L120" s="49"/>
      <c r="M120" s="47"/>
      <c r="N120" s="47"/>
      <c r="O120" s="47"/>
      <c r="P120" s="48"/>
    </row>
    <row r="121" spans="1:16" x14ac:dyDescent="0.2">
      <c r="A121" s="142"/>
      <c r="B121" s="207"/>
      <c r="C121" s="149" t="s">
        <v>372</v>
      </c>
      <c r="D121" s="150" t="s">
        <v>65</v>
      </c>
      <c r="E121" s="151">
        <v>1</v>
      </c>
      <c r="F121" s="286"/>
      <c r="G121" s="67"/>
      <c r="H121" s="47"/>
      <c r="I121" s="67"/>
      <c r="J121" s="67"/>
      <c r="K121" s="48"/>
      <c r="L121" s="49"/>
      <c r="M121" s="47"/>
      <c r="N121" s="47"/>
      <c r="O121" s="47"/>
      <c r="P121" s="48"/>
    </row>
    <row r="122" spans="1:16" ht="33.75" x14ac:dyDescent="0.2">
      <c r="A122" s="101">
        <f>A118+1</f>
        <v>35</v>
      </c>
      <c r="B122" s="143" t="s">
        <v>80</v>
      </c>
      <c r="C122" s="161" t="s">
        <v>373</v>
      </c>
      <c r="D122" s="181" t="s">
        <v>65</v>
      </c>
      <c r="E122" s="185">
        <v>18</v>
      </c>
      <c r="F122" s="286"/>
      <c r="G122" s="67"/>
      <c r="H122" s="47"/>
      <c r="I122" s="67"/>
      <c r="J122" s="67"/>
      <c r="K122" s="48"/>
      <c r="L122" s="49"/>
      <c r="M122" s="47"/>
      <c r="N122" s="47"/>
      <c r="O122" s="47"/>
      <c r="P122" s="48"/>
    </row>
    <row r="123" spans="1:16" x14ac:dyDescent="0.2">
      <c r="A123" s="142"/>
      <c r="B123" s="188"/>
      <c r="C123" s="175" t="s">
        <v>374</v>
      </c>
      <c r="D123" s="181" t="s">
        <v>63</v>
      </c>
      <c r="E123" s="248">
        <v>72</v>
      </c>
      <c r="F123" s="286"/>
      <c r="G123" s="67"/>
      <c r="H123" s="47"/>
      <c r="I123" s="67"/>
      <c r="J123" s="67"/>
      <c r="K123" s="48"/>
      <c r="L123" s="49"/>
      <c r="M123" s="47"/>
      <c r="N123" s="47"/>
      <c r="O123" s="47"/>
      <c r="P123" s="48"/>
    </row>
    <row r="124" spans="1:16" ht="22.5" x14ac:dyDescent="0.2">
      <c r="A124" s="142"/>
      <c r="B124" s="188"/>
      <c r="C124" s="175" t="s">
        <v>375</v>
      </c>
      <c r="D124" s="181" t="s">
        <v>63</v>
      </c>
      <c r="E124" s="248">
        <v>18</v>
      </c>
      <c r="F124" s="286"/>
      <c r="G124" s="67"/>
      <c r="H124" s="47"/>
      <c r="I124" s="67"/>
      <c r="J124" s="67"/>
      <c r="K124" s="48"/>
      <c r="L124" s="49"/>
      <c r="M124" s="47"/>
      <c r="N124" s="47"/>
      <c r="O124" s="47"/>
      <c r="P124" s="48"/>
    </row>
    <row r="125" spans="1:16" ht="22.5" x14ac:dyDescent="0.2">
      <c r="A125" s="142"/>
      <c r="B125" s="188"/>
      <c r="C125" s="175" t="s">
        <v>376</v>
      </c>
      <c r="D125" s="181" t="s">
        <v>63</v>
      </c>
      <c r="E125" s="248">
        <v>54</v>
      </c>
      <c r="F125" s="286"/>
      <c r="G125" s="67"/>
      <c r="H125" s="47"/>
      <c r="I125" s="67"/>
      <c r="J125" s="67"/>
      <c r="K125" s="48"/>
      <c r="L125" s="49"/>
      <c r="M125" s="47"/>
      <c r="N125" s="47"/>
      <c r="O125" s="47"/>
      <c r="P125" s="48"/>
    </row>
    <row r="126" spans="1:16" x14ac:dyDescent="0.2">
      <c r="A126" s="142"/>
      <c r="B126" s="188"/>
      <c r="C126" s="175" t="s">
        <v>377</v>
      </c>
      <c r="D126" s="181" t="s">
        <v>63</v>
      </c>
      <c r="E126" s="248">
        <v>36</v>
      </c>
      <c r="F126" s="286"/>
      <c r="G126" s="67"/>
      <c r="H126" s="47"/>
      <c r="I126" s="67"/>
      <c r="J126" s="67"/>
      <c r="K126" s="48"/>
      <c r="L126" s="49"/>
      <c r="M126" s="47"/>
      <c r="N126" s="47"/>
      <c r="O126" s="47"/>
      <c r="P126" s="48"/>
    </row>
    <row r="127" spans="1:16" x14ac:dyDescent="0.2">
      <c r="A127" s="142"/>
      <c r="B127" s="188"/>
      <c r="C127" s="175" t="s">
        <v>378</v>
      </c>
      <c r="D127" s="181" t="s">
        <v>63</v>
      </c>
      <c r="E127" s="248">
        <v>36</v>
      </c>
      <c r="F127" s="286"/>
      <c r="G127" s="67"/>
      <c r="H127" s="47"/>
      <c r="I127" s="67"/>
      <c r="J127" s="67"/>
      <c r="K127" s="48"/>
      <c r="L127" s="49"/>
      <c r="M127" s="47"/>
      <c r="N127" s="47"/>
      <c r="O127" s="47"/>
      <c r="P127" s="48"/>
    </row>
    <row r="128" spans="1:16" x14ac:dyDescent="0.2">
      <c r="A128" s="142"/>
      <c r="B128" s="188"/>
      <c r="C128" s="175" t="s">
        <v>379</v>
      </c>
      <c r="D128" s="181" t="s">
        <v>63</v>
      </c>
      <c r="E128" s="248">
        <v>18</v>
      </c>
      <c r="F128" s="286"/>
      <c r="G128" s="67"/>
      <c r="H128" s="47"/>
      <c r="I128" s="67"/>
      <c r="J128" s="67"/>
      <c r="K128" s="48"/>
      <c r="L128" s="49"/>
      <c r="M128" s="47"/>
      <c r="N128" s="47"/>
      <c r="O128" s="47"/>
      <c r="P128" s="48"/>
    </row>
    <row r="129" spans="1:16" ht="22.5" x14ac:dyDescent="0.2">
      <c r="A129" s="142"/>
      <c r="B129" s="188"/>
      <c r="C129" s="175" t="s">
        <v>380</v>
      </c>
      <c r="D129" s="99" t="s">
        <v>91</v>
      </c>
      <c r="E129" s="110">
        <v>125.2</v>
      </c>
      <c r="F129" s="286"/>
      <c r="G129" s="67"/>
      <c r="H129" s="47"/>
      <c r="I129" s="67"/>
      <c r="J129" s="67"/>
      <c r="K129" s="48"/>
      <c r="L129" s="49"/>
      <c r="M129" s="47"/>
      <c r="N129" s="47"/>
      <c r="O129" s="47"/>
      <c r="P129" s="48"/>
    </row>
    <row r="130" spans="1:16" x14ac:dyDescent="0.2">
      <c r="A130" s="142"/>
      <c r="B130" s="188"/>
      <c r="C130" s="175" t="s">
        <v>381</v>
      </c>
      <c r="D130" s="230" t="s">
        <v>131</v>
      </c>
      <c r="E130" s="110">
        <v>39.200000000000003</v>
      </c>
      <c r="F130" s="286"/>
      <c r="G130" s="67"/>
      <c r="H130" s="47"/>
      <c r="I130" s="67"/>
      <c r="J130" s="67"/>
      <c r="K130" s="48"/>
      <c r="L130" s="49"/>
      <c r="M130" s="47"/>
      <c r="N130" s="47"/>
      <c r="O130" s="47"/>
      <c r="P130" s="48"/>
    </row>
    <row r="131" spans="1:16" x14ac:dyDescent="0.2">
      <c r="A131" s="142"/>
      <c r="B131" s="207"/>
      <c r="C131" s="149" t="s">
        <v>137</v>
      </c>
      <c r="D131" s="230" t="s">
        <v>65</v>
      </c>
      <c r="E131" s="151">
        <v>1</v>
      </c>
      <c r="F131" s="286"/>
      <c r="G131" s="67"/>
      <c r="H131" s="47"/>
      <c r="I131" s="67"/>
      <c r="J131" s="67"/>
      <c r="K131" s="48"/>
      <c r="L131" s="49"/>
      <c r="M131" s="47"/>
      <c r="N131" s="47"/>
      <c r="O131" s="47"/>
      <c r="P131" s="48"/>
    </row>
    <row r="132" spans="1:16" x14ac:dyDescent="0.2">
      <c r="A132" s="101"/>
      <c r="B132" s="107"/>
      <c r="C132" s="285" t="s">
        <v>382</v>
      </c>
      <c r="D132" s="283"/>
      <c r="E132" s="283"/>
      <c r="F132" s="286"/>
      <c r="G132" s="67"/>
      <c r="H132" s="47"/>
      <c r="I132" s="67"/>
      <c r="J132" s="67"/>
      <c r="K132" s="48"/>
      <c r="L132" s="49"/>
      <c r="M132" s="47"/>
      <c r="N132" s="47"/>
      <c r="O132" s="47"/>
      <c r="P132" s="48"/>
    </row>
    <row r="133" spans="1:16" ht="23.25" thickBot="1" x14ac:dyDescent="0.25">
      <c r="A133" s="101">
        <f>A122+1</f>
        <v>36</v>
      </c>
      <c r="B133" s="148" t="s">
        <v>80</v>
      </c>
      <c r="C133" s="349" t="s">
        <v>383</v>
      </c>
      <c r="D133" s="182" t="s">
        <v>91</v>
      </c>
      <c r="E133" s="291">
        <v>108</v>
      </c>
      <c r="F133" s="286"/>
      <c r="G133" s="67"/>
      <c r="H133" s="47"/>
      <c r="I133" s="67"/>
      <c r="J133" s="67"/>
      <c r="K133" s="48"/>
      <c r="L133" s="49"/>
      <c r="M133" s="47"/>
      <c r="N133" s="47"/>
      <c r="O133" s="47"/>
      <c r="P133" s="48"/>
    </row>
    <row r="134" spans="1:16" ht="12" thickBot="1" x14ac:dyDescent="0.25">
      <c r="A134" s="416" t="str">
        <f>'1a'!A31:K31</f>
        <v xml:space="preserve">Tiešās izmaksas kopā, t. sk. darba devēja sociālais nodoklis 23.59% </v>
      </c>
      <c r="B134" s="417"/>
      <c r="C134" s="417"/>
      <c r="D134" s="417"/>
      <c r="E134" s="417"/>
      <c r="F134" s="417"/>
      <c r="G134" s="417"/>
      <c r="H134" s="417"/>
      <c r="I134" s="417"/>
      <c r="J134" s="417"/>
      <c r="K134" s="418"/>
      <c r="L134" s="71">
        <f>SUM(L14:L133)</f>
        <v>0</v>
      </c>
      <c r="M134" s="72">
        <f>SUM(M14:M133)</f>
        <v>0</v>
      </c>
      <c r="N134" s="72">
        <f>SUM(N14:N133)</f>
        <v>0</v>
      </c>
      <c r="O134" s="72">
        <f>SUM(O14:O133)</f>
        <v>0</v>
      </c>
      <c r="P134" s="73">
        <f>SUM(P14:P133)</f>
        <v>0</v>
      </c>
    </row>
    <row r="135" spans="1:16" x14ac:dyDescent="0.2">
      <c r="A135" s="16"/>
      <c r="B135" s="94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1:16" x14ac:dyDescent="0.2">
      <c r="A136" s="16"/>
      <c r="B136" s="94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x14ac:dyDescent="0.2">
      <c r="A137" s="1" t="s">
        <v>14</v>
      </c>
      <c r="B137" s="94"/>
      <c r="C137" s="415">
        <f>'Kops a'!C38:H38</f>
        <v>0</v>
      </c>
      <c r="D137" s="415"/>
      <c r="E137" s="415"/>
      <c r="F137" s="415"/>
      <c r="G137" s="415"/>
      <c r="H137" s="415"/>
      <c r="I137" s="16"/>
      <c r="J137" s="16"/>
      <c r="K137" s="16"/>
      <c r="L137" s="16"/>
      <c r="M137" s="16"/>
      <c r="N137" s="16"/>
      <c r="O137" s="16"/>
      <c r="P137" s="16"/>
    </row>
    <row r="138" spans="1:16" x14ac:dyDescent="0.2">
      <c r="A138" s="16"/>
      <c r="B138" s="94"/>
      <c r="C138" s="367" t="s">
        <v>15</v>
      </c>
      <c r="D138" s="367"/>
      <c r="E138" s="367"/>
      <c r="F138" s="367"/>
      <c r="G138" s="367"/>
      <c r="H138" s="367"/>
      <c r="I138" s="16"/>
      <c r="J138" s="16"/>
      <c r="K138" s="16"/>
      <c r="L138" s="16"/>
      <c r="M138" s="16"/>
      <c r="N138" s="16"/>
      <c r="O138" s="16"/>
      <c r="P138" s="16"/>
    </row>
    <row r="139" spans="1:16" x14ac:dyDescent="0.2">
      <c r="A139" s="16"/>
      <c r="B139" s="94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x14ac:dyDescent="0.2">
      <c r="A140" s="87" t="str">
        <f>'Kops a'!A41</f>
        <v xml:space="preserve">Tāme sastādīta </v>
      </c>
      <c r="B140" s="166"/>
      <c r="C140" s="88"/>
      <c r="D140" s="88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x14ac:dyDescent="0.2">
      <c r="A141" s="16"/>
      <c r="B141" s="94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6" x14ac:dyDescent="0.2">
      <c r="A142" s="1" t="s">
        <v>37</v>
      </c>
      <c r="B142" s="94"/>
      <c r="C142" s="415">
        <f>'Kops a'!C43:H43</f>
        <v>0</v>
      </c>
      <c r="D142" s="415"/>
      <c r="E142" s="415"/>
      <c r="F142" s="415"/>
      <c r="G142" s="415"/>
      <c r="H142" s="415"/>
      <c r="I142" s="16"/>
      <c r="J142" s="16"/>
      <c r="K142" s="16"/>
      <c r="L142" s="16"/>
      <c r="M142" s="16"/>
      <c r="N142" s="16"/>
      <c r="O142" s="16"/>
      <c r="P142" s="16"/>
    </row>
    <row r="143" spans="1:16" x14ac:dyDescent="0.2">
      <c r="A143" s="16"/>
      <c r="B143" s="94"/>
      <c r="C143" s="367" t="s">
        <v>15</v>
      </c>
      <c r="D143" s="367"/>
      <c r="E143" s="367"/>
      <c r="F143" s="367"/>
      <c r="G143" s="367"/>
      <c r="H143" s="367"/>
      <c r="I143" s="16"/>
      <c r="J143" s="16"/>
      <c r="K143" s="16"/>
      <c r="L143" s="16"/>
      <c r="M143" s="16"/>
      <c r="N143" s="16"/>
      <c r="O143" s="16"/>
      <c r="P143" s="16"/>
    </row>
    <row r="144" spans="1:16" x14ac:dyDescent="0.2">
      <c r="A144" s="16"/>
      <c r="B144" s="94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x14ac:dyDescent="0.2">
      <c r="A145" s="87" t="s">
        <v>54</v>
      </c>
      <c r="B145" s="166"/>
      <c r="C145" s="92">
        <f>'Kops a'!C46</f>
        <v>0</v>
      </c>
      <c r="D145" s="50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x14ac:dyDescent="0.2">
      <c r="A146" s="16"/>
      <c r="B146" s="94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143:H143"/>
    <mergeCell ref="C4:I4"/>
    <mergeCell ref="F12:K12"/>
    <mergeCell ref="A9:F9"/>
    <mergeCell ref="J9:M9"/>
    <mergeCell ref="D8:L8"/>
    <mergeCell ref="A134:K134"/>
    <mergeCell ref="C137:H137"/>
    <mergeCell ref="C138:H138"/>
    <mergeCell ref="C142:H142"/>
  </mergeCells>
  <conditionalFormatting sqref="I15:J133 F15:G133">
    <cfRule type="cellIs" dxfId="174" priority="30" operator="equal">
      <formula>0</formula>
    </cfRule>
  </conditionalFormatting>
  <conditionalFormatting sqref="N9:O9 H14:H133 K14:P133">
    <cfRule type="cellIs" dxfId="173" priority="29" operator="equal">
      <formula>0</formula>
    </cfRule>
  </conditionalFormatting>
  <conditionalFormatting sqref="A9:F9">
    <cfRule type="containsText" dxfId="172" priority="2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71" priority="26" operator="equal">
      <formula>0</formula>
    </cfRule>
  </conditionalFormatting>
  <conditionalFormatting sqref="O10">
    <cfRule type="cellIs" dxfId="170" priority="25" operator="equal">
      <formula>"20__. gada __. _________"</formula>
    </cfRule>
  </conditionalFormatting>
  <conditionalFormatting sqref="A134:K134">
    <cfRule type="containsText" dxfId="169" priority="24" operator="containsText" text="Tiešās izmaksas kopā, t. sk. darba devēja sociālais nodoklis __.__% ">
      <formula>NOT(ISERROR(SEARCH("Tiešās izmaksas kopā, t. sk. darba devēja sociālais nodoklis __.__% ",A134)))</formula>
    </cfRule>
  </conditionalFormatting>
  <conditionalFormatting sqref="L134:P134">
    <cfRule type="cellIs" dxfId="168" priority="19" operator="equal">
      <formula>0</formula>
    </cfRule>
  </conditionalFormatting>
  <conditionalFormatting sqref="C4:I4">
    <cfRule type="cellIs" dxfId="167" priority="18" operator="equal">
      <formula>0</formula>
    </cfRule>
  </conditionalFormatting>
  <conditionalFormatting sqref="D5:L8">
    <cfRule type="cellIs" dxfId="166" priority="14" operator="equal">
      <formula>0</formula>
    </cfRule>
  </conditionalFormatting>
  <conditionalFormatting sqref="F14:G14">
    <cfRule type="cellIs" dxfId="165" priority="13" operator="equal">
      <formula>0</formula>
    </cfRule>
  </conditionalFormatting>
  <conditionalFormatting sqref="I14:J14">
    <cfRule type="cellIs" dxfId="164" priority="11" operator="equal">
      <formula>0</formula>
    </cfRule>
  </conditionalFormatting>
  <conditionalFormatting sqref="P10">
    <cfRule type="cellIs" dxfId="163" priority="10" operator="equal">
      <formula>"20__. gada __. _________"</formula>
    </cfRule>
  </conditionalFormatting>
  <conditionalFormatting sqref="C142:H142">
    <cfRule type="cellIs" dxfId="162" priority="7" operator="equal">
      <formula>0</formula>
    </cfRule>
  </conditionalFormatting>
  <conditionalFormatting sqref="C137:H137">
    <cfRule type="cellIs" dxfId="161" priority="6" operator="equal">
      <formula>0</formula>
    </cfRule>
  </conditionalFormatting>
  <conditionalFormatting sqref="C142:H142 C145 C137:H137">
    <cfRule type="cellIs" dxfId="160" priority="5" operator="equal">
      <formula>0</formula>
    </cfRule>
  </conditionalFormatting>
  <conditionalFormatting sqref="D1">
    <cfRule type="cellIs" dxfId="159" priority="4" operator="equal">
      <formula>0</formula>
    </cfRule>
  </conditionalFormatting>
  <conditionalFormatting sqref="D133">
    <cfRule type="cellIs" dxfId="158" priority="1" operator="equal">
      <formula>0</formula>
    </cfRule>
  </conditionalFormatting>
  <pageMargins left="0.9055118110236221" right="0.51181102362204722" top="0.74803149606299213" bottom="0.74803149606299213" header="0.31496062992125984" footer="0.31496062992125984"/>
  <pageSetup paperSize="9" scale="93" orientation="landscape" r:id="rId1"/>
  <rowBreaks count="1" manualBreakCount="1">
    <brk id="1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P94"/>
  <sheetViews>
    <sheetView view="pageBreakPreview" topLeftCell="A73" zoomScale="140" zoomScaleNormal="100" zoomScaleSheetLayoutView="140" workbookViewId="0">
      <selection activeCell="C80" sqref="C80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7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2" width="7.7109375" style="1" customWidth="1"/>
    <col min="13" max="13" width="7.42578125" style="1" customWidth="1"/>
    <col min="14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1">
        <f>'Kops a'!A21</f>
        <v>7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19" t="s">
        <v>140</v>
      </c>
      <c r="D2" s="419"/>
      <c r="E2" s="419"/>
      <c r="F2" s="419"/>
      <c r="G2" s="419"/>
      <c r="H2" s="419"/>
      <c r="I2" s="419"/>
      <c r="J2" s="28"/>
    </row>
    <row r="3" spans="1:16" x14ac:dyDescent="0.2">
      <c r="A3" s="29"/>
      <c r="B3" s="29"/>
      <c r="C3" s="410" t="s">
        <v>17</v>
      </c>
      <c r="D3" s="410"/>
      <c r="E3" s="410"/>
      <c r="F3" s="410"/>
      <c r="G3" s="410"/>
      <c r="H3" s="410"/>
      <c r="I3" s="410"/>
      <c r="J3" s="29"/>
    </row>
    <row r="4" spans="1:16" x14ac:dyDescent="0.2">
      <c r="A4" s="29"/>
      <c r="B4" s="29"/>
      <c r="C4" s="420" t="s">
        <v>52</v>
      </c>
      <c r="D4" s="420"/>
      <c r="E4" s="420"/>
      <c r="F4" s="420"/>
      <c r="G4" s="420"/>
      <c r="H4" s="420"/>
      <c r="I4" s="420"/>
      <c r="J4" s="29"/>
    </row>
    <row r="5" spans="1:16" x14ac:dyDescent="0.2">
      <c r="A5" s="22"/>
      <c r="B5" s="22"/>
      <c r="C5" s="26" t="s">
        <v>5</v>
      </c>
      <c r="D5" s="433" t="str">
        <f>'Kops a'!D6</f>
        <v>Daudzdzīvokļu dzīvojamās ēkas energoefektivitātes paaugstināšana</v>
      </c>
      <c r="E5" s="433"/>
      <c r="F5" s="433"/>
      <c r="G5" s="433"/>
      <c r="H5" s="433"/>
      <c r="I5" s="433"/>
      <c r="J5" s="433"/>
      <c r="K5" s="433"/>
      <c r="L5" s="433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433" t="str">
        <f>'Kops a'!D7</f>
        <v>Daudzdzīvokļu dzīvojamās ēkas energoefektivitātes paaugstināšana</v>
      </c>
      <c r="E6" s="433"/>
      <c r="F6" s="433"/>
      <c r="G6" s="433"/>
      <c r="H6" s="433"/>
      <c r="I6" s="433"/>
      <c r="J6" s="433"/>
      <c r="K6" s="433"/>
      <c r="L6" s="433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433" t="str">
        <f>'Kops a'!D8</f>
        <v>Parka iela 13, Olaine, Olaines novads, LV-2114</v>
      </c>
      <c r="E7" s="433"/>
      <c r="F7" s="433"/>
      <c r="G7" s="433"/>
      <c r="H7" s="433"/>
      <c r="I7" s="433"/>
      <c r="J7" s="433"/>
      <c r="K7" s="433"/>
      <c r="L7" s="433"/>
      <c r="M7" s="16"/>
      <c r="N7" s="16"/>
      <c r="O7" s="16"/>
      <c r="P7" s="16"/>
    </row>
    <row r="8" spans="1:16" x14ac:dyDescent="0.2">
      <c r="A8" s="22"/>
      <c r="B8" s="22"/>
      <c r="C8" s="95" t="s">
        <v>20</v>
      </c>
      <c r="D8" s="433" t="str">
        <f>'Kops a'!D9</f>
        <v>Iepirkums Nr. AS OŪS 2021/10_E</v>
      </c>
      <c r="E8" s="433"/>
      <c r="F8" s="433"/>
      <c r="G8" s="433"/>
      <c r="H8" s="433"/>
      <c r="I8" s="433"/>
      <c r="J8" s="433"/>
      <c r="K8" s="433"/>
      <c r="L8" s="433"/>
      <c r="M8" s="16"/>
      <c r="N8" s="16"/>
      <c r="O8" s="16"/>
      <c r="P8" s="16"/>
    </row>
    <row r="9" spans="1:16" ht="11.25" customHeight="1" x14ac:dyDescent="0.2">
      <c r="A9" s="421" t="str">
        <f>'2a'!A9:F9</f>
        <v>Tāme sastādīta  2020. gada tirgus cenās, pamatojoties uz AR daļas rasējumiem</v>
      </c>
      <c r="B9" s="421"/>
      <c r="C9" s="421"/>
      <c r="D9" s="421"/>
      <c r="E9" s="421"/>
      <c r="F9" s="421"/>
      <c r="G9" s="30"/>
      <c r="H9" s="30"/>
      <c r="I9" s="30"/>
      <c r="J9" s="425" t="s">
        <v>39</v>
      </c>
      <c r="K9" s="425"/>
      <c r="L9" s="425"/>
      <c r="M9" s="425"/>
      <c r="N9" s="432">
        <f>P82</f>
        <v>0</v>
      </c>
      <c r="O9" s="432"/>
      <c r="P9" s="30"/>
    </row>
    <row r="10" spans="1:16" x14ac:dyDescent="0.2">
      <c r="A10" s="31"/>
      <c r="B10" s="32"/>
      <c r="C10" s="95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A88</f>
        <v xml:space="preserve">Tāme sastādīta </v>
      </c>
    </row>
    <row r="11" spans="1:16" ht="12" thickBot="1" x14ac:dyDescent="0.25">
      <c r="A11" s="31"/>
      <c r="B11" s="32"/>
      <c r="C11" s="95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389" t="s">
        <v>23</v>
      </c>
      <c r="B12" s="427" t="s">
        <v>40</v>
      </c>
      <c r="C12" s="423" t="s">
        <v>41</v>
      </c>
      <c r="D12" s="430" t="s">
        <v>42</v>
      </c>
      <c r="E12" s="413" t="s">
        <v>43</v>
      </c>
      <c r="F12" s="422" t="s">
        <v>44</v>
      </c>
      <c r="G12" s="423"/>
      <c r="H12" s="423"/>
      <c r="I12" s="423"/>
      <c r="J12" s="423"/>
      <c r="K12" s="424"/>
      <c r="L12" s="422" t="s">
        <v>45</v>
      </c>
      <c r="M12" s="423"/>
      <c r="N12" s="423"/>
      <c r="O12" s="423"/>
      <c r="P12" s="424"/>
    </row>
    <row r="13" spans="1:16" ht="126.75" customHeight="1" thickBot="1" x14ac:dyDescent="0.25">
      <c r="A13" s="426"/>
      <c r="B13" s="428"/>
      <c r="C13" s="429"/>
      <c r="D13" s="431"/>
      <c r="E13" s="414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154"/>
      <c r="B14" s="273"/>
      <c r="C14" s="165" t="s">
        <v>386</v>
      </c>
      <c r="D14" s="66"/>
      <c r="E14" s="23"/>
      <c r="F14" s="286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ht="45" x14ac:dyDescent="0.2">
      <c r="A15" s="142">
        <f>A3+1</f>
        <v>1</v>
      </c>
      <c r="B15" s="143" t="s">
        <v>80</v>
      </c>
      <c r="C15" s="161" t="s">
        <v>337</v>
      </c>
      <c r="D15" s="24" t="s">
        <v>84</v>
      </c>
      <c r="E15" s="332">
        <v>50.4</v>
      </c>
      <c r="F15" s="286"/>
      <c r="G15" s="67"/>
      <c r="H15" s="47"/>
      <c r="I15" s="67"/>
      <c r="J15" s="67"/>
      <c r="K15" s="48"/>
      <c r="L15" s="49"/>
      <c r="M15" s="47"/>
      <c r="N15" s="47"/>
      <c r="O15" s="47"/>
      <c r="P15" s="48"/>
    </row>
    <row r="16" spans="1:16" ht="22.5" x14ac:dyDescent="0.2">
      <c r="A16" s="142">
        <f>A15+1</f>
        <v>2</v>
      </c>
      <c r="B16" s="143" t="s">
        <v>80</v>
      </c>
      <c r="C16" s="161" t="s">
        <v>387</v>
      </c>
      <c r="D16" s="24" t="s">
        <v>84</v>
      </c>
      <c r="E16" s="332">
        <v>15</v>
      </c>
      <c r="F16" s="286"/>
      <c r="G16" s="67"/>
      <c r="H16" s="47"/>
      <c r="I16" s="67"/>
      <c r="J16" s="67"/>
      <c r="K16" s="48"/>
      <c r="L16" s="49"/>
      <c r="M16" s="47"/>
      <c r="N16" s="47"/>
      <c r="O16" s="47"/>
      <c r="P16" s="48"/>
    </row>
    <row r="17" spans="1:16" ht="22.5" x14ac:dyDescent="0.2">
      <c r="A17" s="142">
        <f>A16+1</f>
        <v>3</v>
      </c>
      <c r="B17" s="143" t="s">
        <v>80</v>
      </c>
      <c r="C17" s="335" t="s">
        <v>591</v>
      </c>
      <c r="D17" s="24" t="s">
        <v>84</v>
      </c>
      <c r="E17" s="332">
        <v>50.4</v>
      </c>
      <c r="F17" s="286"/>
      <c r="G17" s="67"/>
      <c r="H17" s="47"/>
      <c r="I17" s="67"/>
      <c r="J17" s="67"/>
      <c r="K17" s="48"/>
      <c r="L17" s="49"/>
      <c r="M17" s="47"/>
      <c r="N17" s="47"/>
      <c r="O17" s="47"/>
      <c r="P17" s="48"/>
    </row>
    <row r="18" spans="1:16" ht="33.75" x14ac:dyDescent="0.2">
      <c r="A18" s="142">
        <f>A17+1</f>
        <v>4</v>
      </c>
      <c r="B18" s="143" t="s">
        <v>80</v>
      </c>
      <c r="C18" s="335" t="s">
        <v>592</v>
      </c>
      <c r="D18" s="24" t="s">
        <v>84</v>
      </c>
      <c r="E18" s="332">
        <v>50.4</v>
      </c>
      <c r="F18" s="286"/>
      <c r="G18" s="67"/>
      <c r="H18" s="47"/>
      <c r="I18" s="67"/>
      <c r="J18" s="67"/>
      <c r="K18" s="48"/>
      <c r="L18" s="49"/>
      <c r="M18" s="47"/>
      <c r="N18" s="47"/>
      <c r="O18" s="47"/>
      <c r="P18" s="48"/>
    </row>
    <row r="19" spans="1:16" ht="33.75" x14ac:dyDescent="0.2">
      <c r="A19" s="142">
        <f>A18+1</f>
        <v>5</v>
      </c>
      <c r="B19" s="143" t="s">
        <v>80</v>
      </c>
      <c r="C19" s="351" t="s">
        <v>347</v>
      </c>
      <c r="D19" s="24" t="s">
        <v>91</v>
      </c>
      <c r="E19" s="332">
        <v>17</v>
      </c>
      <c r="F19" s="286"/>
      <c r="G19" s="67"/>
      <c r="H19" s="47"/>
      <c r="I19" s="67"/>
      <c r="J19" s="67"/>
      <c r="K19" s="48"/>
      <c r="L19" s="49"/>
      <c r="M19" s="47"/>
      <c r="N19" s="47"/>
      <c r="O19" s="47"/>
      <c r="P19" s="48"/>
    </row>
    <row r="20" spans="1:16" ht="56.25" x14ac:dyDescent="0.2">
      <c r="A20" s="142">
        <f>A19+1</f>
        <v>6</v>
      </c>
      <c r="B20" s="143" t="s">
        <v>80</v>
      </c>
      <c r="C20" s="360" t="s">
        <v>343</v>
      </c>
      <c r="D20" s="24" t="s">
        <v>84</v>
      </c>
      <c r="E20" s="332">
        <v>50.4</v>
      </c>
      <c r="F20" s="286"/>
      <c r="G20" s="67"/>
      <c r="H20" s="47"/>
      <c r="I20" s="67"/>
      <c r="J20" s="67"/>
      <c r="K20" s="48"/>
      <c r="L20" s="49"/>
      <c r="M20" s="47"/>
      <c r="N20" s="47"/>
      <c r="O20" s="47"/>
      <c r="P20" s="48"/>
    </row>
    <row r="21" spans="1:16" x14ac:dyDescent="0.2">
      <c r="A21" s="142"/>
      <c r="B21" s="188"/>
      <c r="C21" s="146" t="s">
        <v>344</v>
      </c>
      <c r="D21" s="24" t="s">
        <v>84</v>
      </c>
      <c r="E21" s="332">
        <v>60.5</v>
      </c>
      <c r="F21" s="286"/>
      <c r="G21" s="67"/>
      <c r="H21" s="47"/>
      <c r="I21" s="67"/>
      <c r="J21" s="67"/>
      <c r="K21" s="48"/>
      <c r="L21" s="49"/>
      <c r="M21" s="47"/>
      <c r="N21" s="47"/>
      <c r="O21" s="47"/>
      <c r="P21" s="48"/>
    </row>
    <row r="22" spans="1:16" x14ac:dyDescent="0.2">
      <c r="A22" s="142"/>
      <c r="B22" s="188"/>
      <c r="C22" s="146" t="s">
        <v>134</v>
      </c>
      <c r="D22" s="24" t="s">
        <v>84</v>
      </c>
      <c r="E22" s="332">
        <v>50.4</v>
      </c>
      <c r="F22" s="286"/>
      <c r="G22" s="67"/>
      <c r="H22" s="47"/>
      <c r="I22" s="67"/>
      <c r="J22" s="67"/>
      <c r="K22" s="48"/>
      <c r="L22" s="49"/>
      <c r="M22" s="47"/>
      <c r="N22" s="47"/>
      <c r="O22" s="47"/>
      <c r="P22" s="48"/>
    </row>
    <row r="23" spans="1:16" ht="22.5" x14ac:dyDescent="0.2">
      <c r="A23" s="142"/>
      <c r="B23" s="188"/>
      <c r="C23" s="358" t="s">
        <v>142</v>
      </c>
      <c r="D23" s="24" t="s">
        <v>63</v>
      </c>
      <c r="E23" s="332">
        <v>202</v>
      </c>
      <c r="F23" s="286"/>
      <c r="G23" s="67"/>
      <c r="H23" s="47"/>
      <c r="I23" s="67"/>
      <c r="J23" s="67"/>
      <c r="K23" s="48"/>
      <c r="L23" s="49"/>
      <c r="M23" s="47"/>
      <c r="N23" s="47"/>
      <c r="O23" s="47"/>
      <c r="P23" s="48"/>
    </row>
    <row r="24" spans="1:16" ht="33.75" x14ac:dyDescent="0.2">
      <c r="A24" s="101">
        <f>A20+1</f>
        <v>7</v>
      </c>
      <c r="B24" s="148" t="s">
        <v>80</v>
      </c>
      <c r="C24" s="360" t="s">
        <v>345</v>
      </c>
      <c r="D24" s="24" t="s">
        <v>84</v>
      </c>
      <c r="E24" s="332">
        <v>50.4</v>
      </c>
      <c r="F24" s="286"/>
      <c r="G24" s="67"/>
      <c r="H24" s="47"/>
      <c r="I24" s="67"/>
      <c r="J24" s="67"/>
      <c r="K24" s="48"/>
      <c r="L24" s="49"/>
      <c r="M24" s="47"/>
      <c r="N24" s="47"/>
      <c r="O24" s="47"/>
      <c r="P24" s="48"/>
    </row>
    <row r="25" spans="1:16" x14ac:dyDescent="0.2">
      <c r="A25" s="101"/>
      <c r="B25" s="107"/>
      <c r="C25" s="170" t="s">
        <v>346</v>
      </c>
      <c r="D25" s="24" t="s">
        <v>84</v>
      </c>
      <c r="E25" s="332">
        <v>60.5</v>
      </c>
      <c r="F25" s="286"/>
      <c r="G25" s="67"/>
      <c r="H25" s="47"/>
      <c r="I25" s="67"/>
      <c r="J25" s="67"/>
      <c r="K25" s="48"/>
      <c r="L25" s="49"/>
      <c r="M25" s="47"/>
      <c r="N25" s="47"/>
      <c r="O25" s="47"/>
      <c r="P25" s="48"/>
    </row>
    <row r="26" spans="1:16" x14ac:dyDescent="0.2">
      <c r="A26" s="101"/>
      <c r="B26" s="107"/>
      <c r="C26" s="170" t="s">
        <v>134</v>
      </c>
      <c r="D26" s="24" t="s">
        <v>84</v>
      </c>
      <c r="E26" s="332">
        <v>50.4</v>
      </c>
      <c r="F26" s="286"/>
      <c r="G26" s="67"/>
      <c r="H26" s="47"/>
      <c r="I26" s="67"/>
      <c r="J26" s="67"/>
      <c r="K26" s="48"/>
      <c r="L26" s="49"/>
      <c r="M26" s="47"/>
      <c r="N26" s="47"/>
      <c r="O26" s="47"/>
      <c r="P26" s="48"/>
    </row>
    <row r="27" spans="1:16" ht="45" x14ac:dyDescent="0.2">
      <c r="A27" s="142">
        <f>A24+1</f>
        <v>8</v>
      </c>
      <c r="B27" s="143" t="s">
        <v>80</v>
      </c>
      <c r="C27" s="155" t="s">
        <v>403</v>
      </c>
      <c r="D27" s="24" t="s">
        <v>84</v>
      </c>
      <c r="E27" s="292">
        <v>3.3</v>
      </c>
      <c r="F27" s="286"/>
      <c r="G27" s="67"/>
      <c r="H27" s="47"/>
      <c r="I27" s="67"/>
      <c r="J27" s="67"/>
      <c r="K27" s="48"/>
      <c r="L27" s="49"/>
      <c r="M27" s="47"/>
      <c r="N27" s="47"/>
      <c r="O27" s="47"/>
      <c r="P27" s="48"/>
    </row>
    <row r="28" spans="1:16" x14ac:dyDescent="0.2">
      <c r="A28" s="212"/>
      <c r="B28" s="213"/>
      <c r="C28" s="348" t="s">
        <v>209</v>
      </c>
      <c r="D28" s="24" t="s">
        <v>78</v>
      </c>
      <c r="E28" s="292">
        <v>0.7</v>
      </c>
      <c r="F28" s="286"/>
      <c r="G28" s="67"/>
      <c r="H28" s="47"/>
      <c r="I28" s="67"/>
      <c r="J28" s="67"/>
      <c r="K28" s="48"/>
      <c r="L28" s="49"/>
      <c r="M28" s="47"/>
      <c r="N28" s="47"/>
      <c r="O28" s="47"/>
      <c r="P28" s="48"/>
    </row>
    <row r="29" spans="1:16" x14ac:dyDescent="0.2">
      <c r="A29" s="142"/>
      <c r="B29" s="207"/>
      <c r="C29" s="342" t="s">
        <v>206</v>
      </c>
      <c r="D29" s="24" t="s">
        <v>78</v>
      </c>
      <c r="E29" s="292">
        <v>19.8</v>
      </c>
      <c r="F29" s="286"/>
      <c r="G29" s="67"/>
      <c r="H29" s="47"/>
      <c r="I29" s="67"/>
      <c r="J29" s="67"/>
      <c r="K29" s="48"/>
      <c r="L29" s="49"/>
      <c r="M29" s="47"/>
      <c r="N29" s="47"/>
      <c r="O29" s="47"/>
      <c r="P29" s="48"/>
    </row>
    <row r="30" spans="1:16" ht="22.5" x14ac:dyDescent="0.2">
      <c r="A30" s="142"/>
      <c r="B30" s="207"/>
      <c r="C30" s="342" t="s">
        <v>388</v>
      </c>
      <c r="D30" s="24" t="s">
        <v>84</v>
      </c>
      <c r="E30" s="292">
        <v>3.47</v>
      </c>
      <c r="F30" s="286"/>
      <c r="G30" s="67"/>
      <c r="H30" s="47"/>
      <c r="I30" s="67"/>
      <c r="J30" s="67"/>
      <c r="K30" s="48"/>
      <c r="L30" s="49"/>
      <c r="M30" s="47"/>
      <c r="N30" s="47"/>
      <c r="O30" s="47"/>
      <c r="P30" s="48"/>
    </row>
    <row r="31" spans="1:16" ht="22.5" x14ac:dyDescent="0.2">
      <c r="A31" s="101">
        <f>A27+1</f>
        <v>9</v>
      </c>
      <c r="B31" s="148" t="s">
        <v>80</v>
      </c>
      <c r="C31" s="350" t="s">
        <v>389</v>
      </c>
      <c r="D31" s="24" t="s">
        <v>91</v>
      </c>
      <c r="E31" s="292">
        <v>16.399999999999999</v>
      </c>
      <c r="F31" s="286"/>
      <c r="G31" s="67"/>
      <c r="H31" s="47"/>
      <c r="I31" s="67"/>
      <c r="J31" s="67"/>
      <c r="K31" s="48"/>
      <c r="L31" s="49"/>
      <c r="M31" s="47"/>
      <c r="N31" s="47"/>
      <c r="O31" s="47"/>
      <c r="P31" s="48"/>
    </row>
    <row r="32" spans="1:16" ht="22.5" x14ac:dyDescent="0.2">
      <c r="A32" s="101"/>
      <c r="B32" s="107"/>
      <c r="C32" s="342" t="s">
        <v>390</v>
      </c>
      <c r="D32" s="24" t="s">
        <v>91</v>
      </c>
      <c r="E32" s="292">
        <v>18.04</v>
      </c>
      <c r="F32" s="286"/>
      <c r="G32" s="67"/>
      <c r="H32" s="47"/>
      <c r="I32" s="67"/>
      <c r="J32" s="67"/>
      <c r="K32" s="48"/>
      <c r="L32" s="49"/>
      <c r="M32" s="47"/>
      <c r="N32" s="47"/>
      <c r="O32" s="47"/>
      <c r="P32" s="48"/>
    </row>
    <row r="33" spans="1:16" x14ac:dyDescent="0.2">
      <c r="A33" s="142"/>
      <c r="B33" s="207"/>
      <c r="C33" s="149" t="s">
        <v>92</v>
      </c>
      <c r="D33" s="24" t="s">
        <v>63</v>
      </c>
      <c r="E33" s="292">
        <v>55</v>
      </c>
      <c r="F33" s="286"/>
      <c r="G33" s="67"/>
      <c r="H33" s="47"/>
      <c r="I33" s="67"/>
      <c r="J33" s="67"/>
      <c r="K33" s="48"/>
      <c r="L33" s="49"/>
      <c r="M33" s="47"/>
      <c r="N33" s="47"/>
      <c r="O33" s="47"/>
      <c r="P33" s="48"/>
    </row>
    <row r="34" spans="1:16" ht="22.5" x14ac:dyDescent="0.2">
      <c r="A34" s="101">
        <f>A31+1</f>
        <v>10</v>
      </c>
      <c r="B34" s="148" t="s">
        <v>80</v>
      </c>
      <c r="C34" s="351" t="s">
        <v>391</v>
      </c>
      <c r="D34" s="24" t="s">
        <v>91</v>
      </c>
      <c r="E34" s="292">
        <v>16.399999999999999</v>
      </c>
      <c r="F34" s="286"/>
      <c r="G34" s="67"/>
      <c r="H34" s="47"/>
      <c r="I34" s="67"/>
      <c r="J34" s="67"/>
      <c r="K34" s="48"/>
      <c r="L34" s="49"/>
      <c r="M34" s="47"/>
      <c r="N34" s="47"/>
      <c r="O34" s="47"/>
      <c r="P34" s="48"/>
    </row>
    <row r="35" spans="1:16" ht="22.5" x14ac:dyDescent="0.2">
      <c r="A35" s="101"/>
      <c r="B35" s="107"/>
      <c r="C35" s="342" t="s">
        <v>93</v>
      </c>
      <c r="D35" s="24" t="s">
        <v>91</v>
      </c>
      <c r="E35" s="292">
        <v>18.04</v>
      </c>
      <c r="F35" s="286"/>
      <c r="G35" s="67"/>
      <c r="H35" s="47"/>
      <c r="I35" s="67"/>
      <c r="J35" s="67"/>
      <c r="K35" s="48"/>
      <c r="L35" s="49"/>
      <c r="M35" s="47"/>
      <c r="N35" s="47"/>
      <c r="O35" s="47"/>
      <c r="P35" s="48"/>
    </row>
    <row r="36" spans="1:16" x14ac:dyDescent="0.2">
      <c r="A36" s="142"/>
      <c r="B36" s="207"/>
      <c r="C36" s="149" t="s">
        <v>92</v>
      </c>
      <c r="D36" s="24" t="s">
        <v>63</v>
      </c>
      <c r="E36" s="292">
        <v>55</v>
      </c>
      <c r="F36" s="286"/>
      <c r="G36" s="67"/>
      <c r="H36" s="47"/>
      <c r="I36" s="67"/>
      <c r="J36" s="67"/>
      <c r="K36" s="48"/>
      <c r="L36" s="49"/>
      <c r="M36" s="47"/>
      <c r="N36" s="47"/>
      <c r="O36" s="47"/>
      <c r="P36" s="48"/>
    </row>
    <row r="37" spans="1:16" x14ac:dyDescent="0.2">
      <c r="A37" s="154"/>
      <c r="B37" s="273"/>
      <c r="C37" s="165" t="s">
        <v>392</v>
      </c>
      <c r="D37" s="24"/>
      <c r="E37" s="292"/>
      <c r="F37" s="286"/>
      <c r="G37" s="67"/>
      <c r="H37" s="47"/>
      <c r="I37" s="67"/>
      <c r="J37" s="67"/>
      <c r="K37" s="48"/>
      <c r="L37" s="49"/>
      <c r="M37" s="47"/>
      <c r="N37" s="47"/>
      <c r="O37" s="47"/>
      <c r="P37" s="48"/>
    </row>
    <row r="38" spans="1:16" ht="22.5" x14ac:dyDescent="0.2">
      <c r="A38" s="142">
        <f>A34+1</f>
        <v>11</v>
      </c>
      <c r="B38" s="143" t="s">
        <v>80</v>
      </c>
      <c r="C38" s="155" t="s">
        <v>146</v>
      </c>
      <c r="D38" s="24" t="s">
        <v>91</v>
      </c>
      <c r="E38" s="292">
        <v>28</v>
      </c>
      <c r="F38" s="286"/>
      <c r="G38" s="67"/>
      <c r="H38" s="47"/>
      <c r="I38" s="67"/>
      <c r="J38" s="67"/>
      <c r="K38" s="48"/>
      <c r="L38" s="49"/>
      <c r="M38" s="47"/>
      <c r="N38" s="47"/>
      <c r="O38" s="47"/>
      <c r="P38" s="48"/>
    </row>
    <row r="39" spans="1:16" ht="22.5" x14ac:dyDescent="0.2">
      <c r="A39" s="142"/>
      <c r="B39" s="207"/>
      <c r="C39" s="152" t="s">
        <v>393</v>
      </c>
      <c r="D39" s="24" t="s">
        <v>85</v>
      </c>
      <c r="E39" s="292">
        <v>0.22</v>
      </c>
      <c r="F39" s="286"/>
      <c r="G39" s="67"/>
      <c r="H39" s="47"/>
      <c r="I39" s="67"/>
      <c r="J39" s="67"/>
      <c r="K39" s="48"/>
      <c r="L39" s="49"/>
      <c r="M39" s="47"/>
      <c r="N39" s="47"/>
      <c r="O39" s="47"/>
      <c r="P39" s="48"/>
    </row>
    <row r="40" spans="1:16" ht="33.75" x14ac:dyDescent="0.2">
      <c r="A40" s="142"/>
      <c r="B40" s="207"/>
      <c r="C40" s="141" t="s">
        <v>394</v>
      </c>
      <c r="D40" s="24" t="s">
        <v>63</v>
      </c>
      <c r="E40" s="292">
        <v>44</v>
      </c>
      <c r="F40" s="286"/>
      <c r="G40" s="67"/>
      <c r="H40" s="47"/>
      <c r="I40" s="67"/>
      <c r="J40" s="67"/>
      <c r="K40" s="48"/>
      <c r="L40" s="49"/>
      <c r="M40" s="47"/>
      <c r="N40" s="47"/>
      <c r="O40" s="47"/>
      <c r="P40" s="48"/>
    </row>
    <row r="41" spans="1:16" x14ac:dyDescent="0.2">
      <c r="A41" s="142"/>
      <c r="B41" s="207"/>
      <c r="C41" s="173" t="s">
        <v>395</v>
      </c>
      <c r="D41" s="24" t="s">
        <v>63</v>
      </c>
      <c r="E41" s="292">
        <v>44</v>
      </c>
      <c r="F41" s="286"/>
      <c r="G41" s="67"/>
      <c r="H41" s="47"/>
      <c r="I41" s="67"/>
      <c r="J41" s="67"/>
      <c r="K41" s="48"/>
      <c r="L41" s="49"/>
      <c r="M41" s="47"/>
      <c r="N41" s="47"/>
      <c r="O41" s="47"/>
      <c r="P41" s="48"/>
    </row>
    <row r="42" spans="1:16" x14ac:dyDescent="0.2">
      <c r="A42" s="142"/>
      <c r="B42" s="207"/>
      <c r="C42" s="342" t="s">
        <v>396</v>
      </c>
      <c r="D42" s="24" t="s">
        <v>63</v>
      </c>
      <c r="E42" s="292">
        <v>44</v>
      </c>
      <c r="F42" s="286"/>
      <c r="G42" s="67"/>
      <c r="H42" s="47"/>
      <c r="I42" s="67"/>
      <c r="J42" s="67"/>
      <c r="K42" s="48"/>
      <c r="L42" s="49"/>
      <c r="M42" s="47"/>
      <c r="N42" s="47"/>
      <c r="O42" s="47"/>
      <c r="P42" s="48"/>
    </row>
    <row r="43" spans="1:16" ht="22.5" x14ac:dyDescent="0.2">
      <c r="A43" s="142"/>
      <c r="B43" s="207"/>
      <c r="C43" s="174" t="s">
        <v>397</v>
      </c>
      <c r="D43" s="24" t="s">
        <v>91</v>
      </c>
      <c r="E43" s="292">
        <v>22</v>
      </c>
      <c r="F43" s="286"/>
      <c r="G43" s="67"/>
      <c r="H43" s="47"/>
      <c r="I43" s="67"/>
      <c r="J43" s="67"/>
      <c r="K43" s="48"/>
      <c r="L43" s="49"/>
      <c r="M43" s="47"/>
      <c r="N43" s="47"/>
      <c r="O43" s="47"/>
      <c r="P43" s="48"/>
    </row>
    <row r="44" spans="1:16" ht="22.5" x14ac:dyDescent="0.2">
      <c r="A44" s="142"/>
      <c r="B44" s="207"/>
      <c r="C44" s="174" t="s">
        <v>398</v>
      </c>
      <c r="D44" s="24" t="s">
        <v>91</v>
      </c>
      <c r="E44" s="292">
        <v>8.8000000000000007</v>
      </c>
      <c r="F44" s="286"/>
      <c r="G44" s="67"/>
      <c r="H44" s="47"/>
      <c r="I44" s="67"/>
      <c r="J44" s="67"/>
      <c r="K44" s="48"/>
      <c r="L44" s="49"/>
      <c r="M44" s="47"/>
      <c r="N44" s="47"/>
      <c r="O44" s="47"/>
      <c r="P44" s="48"/>
    </row>
    <row r="45" spans="1:16" x14ac:dyDescent="0.2">
      <c r="A45" s="142"/>
      <c r="B45" s="207"/>
      <c r="C45" s="152" t="s">
        <v>139</v>
      </c>
      <c r="D45" s="24" t="s">
        <v>65</v>
      </c>
      <c r="E45" s="292">
        <v>1</v>
      </c>
      <c r="F45" s="286"/>
      <c r="G45" s="67"/>
      <c r="H45" s="47"/>
      <c r="I45" s="67"/>
      <c r="J45" s="67"/>
      <c r="K45" s="48"/>
      <c r="L45" s="49"/>
      <c r="M45" s="47"/>
      <c r="N45" s="47"/>
      <c r="O45" s="47"/>
      <c r="P45" s="48"/>
    </row>
    <row r="46" spans="1:16" ht="22.5" x14ac:dyDescent="0.2">
      <c r="A46" s="142">
        <f>A38+1</f>
        <v>12</v>
      </c>
      <c r="B46" s="143" t="s">
        <v>80</v>
      </c>
      <c r="C46" s="155" t="s">
        <v>147</v>
      </c>
      <c r="D46" s="24" t="s">
        <v>91</v>
      </c>
      <c r="E46" s="292">
        <v>10</v>
      </c>
      <c r="F46" s="286"/>
      <c r="G46" s="67"/>
      <c r="H46" s="47"/>
      <c r="I46" s="67"/>
      <c r="J46" s="67"/>
      <c r="K46" s="48"/>
      <c r="L46" s="49"/>
      <c r="M46" s="47"/>
      <c r="N46" s="47"/>
      <c r="O46" s="47"/>
      <c r="P46" s="48"/>
    </row>
    <row r="47" spans="1:16" ht="22.5" x14ac:dyDescent="0.2">
      <c r="A47" s="142"/>
      <c r="B47" s="207"/>
      <c r="C47" s="141" t="s">
        <v>148</v>
      </c>
      <c r="D47" s="24" t="s">
        <v>91</v>
      </c>
      <c r="E47" s="292">
        <v>11</v>
      </c>
      <c r="F47" s="286"/>
      <c r="G47" s="67"/>
      <c r="H47" s="47"/>
      <c r="I47" s="67"/>
      <c r="J47" s="67"/>
      <c r="K47" s="48"/>
      <c r="L47" s="49"/>
      <c r="M47" s="47"/>
      <c r="N47" s="47"/>
      <c r="O47" s="47"/>
      <c r="P47" s="48"/>
    </row>
    <row r="48" spans="1:16" x14ac:dyDescent="0.2">
      <c r="A48" s="142"/>
      <c r="B48" s="207"/>
      <c r="C48" s="141" t="s">
        <v>149</v>
      </c>
      <c r="D48" s="24" t="s">
        <v>63</v>
      </c>
      <c r="E48" s="292">
        <v>2</v>
      </c>
      <c r="F48" s="286"/>
      <c r="G48" s="67"/>
      <c r="H48" s="47"/>
      <c r="I48" s="67"/>
      <c r="J48" s="67"/>
      <c r="K48" s="48"/>
      <c r="L48" s="49"/>
      <c r="M48" s="47"/>
      <c r="N48" s="47"/>
      <c r="O48" s="47"/>
      <c r="P48" s="48"/>
    </row>
    <row r="49" spans="1:16" x14ac:dyDescent="0.2">
      <c r="A49" s="142"/>
      <c r="B49" s="207"/>
      <c r="C49" s="152" t="s">
        <v>139</v>
      </c>
      <c r="D49" s="24" t="s">
        <v>65</v>
      </c>
      <c r="E49" s="292">
        <v>1</v>
      </c>
      <c r="F49" s="286"/>
      <c r="G49" s="67"/>
      <c r="H49" s="47"/>
      <c r="I49" s="67"/>
      <c r="J49" s="67"/>
      <c r="K49" s="48"/>
      <c r="L49" s="49"/>
      <c r="M49" s="47"/>
      <c r="N49" s="47"/>
      <c r="O49" s="47"/>
      <c r="P49" s="48"/>
    </row>
    <row r="50" spans="1:16" ht="22.5" x14ac:dyDescent="0.2">
      <c r="A50" s="142">
        <f>A46+1</f>
        <v>13</v>
      </c>
      <c r="B50" s="143" t="s">
        <v>80</v>
      </c>
      <c r="C50" s="155" t="s">
        <v>150</v>
      </c>
      <c r="D50" s="24" t="s">
        <v>91</v>
      </c>
      <c r="E50" s="292">
        <v>8</v>
      </c>
      <c r="F50" s="286"/>
      <c r="G50" s="67"/>
      <c r="H50" s="47"/>
      <c r="I50" s="67"/>
      <c r="J50" s="67"/>
      <c r="K50" s="48"/>
      <c r="L50" s="49"/>
      <c r="M50" s="47"/>
      <c r="N50" s="47"/>
      <c r="O50" s="47"/>
      <c r="P50" s="48"/>
    </row>
    <row r="51" spans="1:16" ht="22.5" x14ac:dyDescent="0.2">
      <c r="A51" s="142"/>
      <c r="B51" s="207"/>
      <c r="C51" s="342" t="s">
        <v>607</v>
      </c>
      <c r="D51" s="24" t="s">
        <v>91</v>
      </c>
      <c r="E51" s="292">
        <v>9</v>
      </c>
      <c r="F51" s="286"/>
      <c r="G51" s="67"/>
      <c r="H51" s="47"/>
      <c r="I51" s="67"/>
      <c r="J51" s="67"/>
      <c r="K51" s="48"/>
      <c r="L51" s="49"/>
      <c r="M51" s="47"/>
      <c r="N51" s="47"/>
      <c r="O51" s="47"/>
      <c r="P51" s="48"/>
    </row>
    <row r="52" spans="1:16" x14ac:dyDescent="0.2">
      <c r="A52" s="142"/>
      <c r="B52" s="207"/>
      <c r="C52" s="152" t="s">
        <v>151</v>
      </c>
      <c r="D52" s="24" t="s">
        <v>65</v>
      </c>
      <c r="E52" s="292">
        <v>1</v>
      </c>
      <c r="F52" s="286"/>
      <c r="G52" s="67"/>
      <c r="H52" s="47"/>
      <c r="I52" s="67"/>
      <c r="J52" s="67"/>
      <c r="K52" s="48"/>
      <c r="L52" s="49"/>
      <c r="M52" s="47"/>
      <c r="N52" s="47"/>
      <c r="O52" s="47"/>
      <c r="P52" s="48"/>
    </row>
    <row r="53" spans="1:16" ht="22.5" x14ac:dyDescent="0.2">
      <c r="A53" s="142"/>
      <c r="B53" s="247"/>
      <c r="C53" s="160" t="s">
        <v>399</v>
      </c>
      <c r="D53" s="24"/>
      <c r="E53" s="292"/>
      <c r="F53" s="286"/>
      <c r="G53" s="67"/>
      <c r="H53" s="47"/>
      <c r="I53" s="67"/>
      <c r="J53" s="67"/>
      <c r="K53" s="48"/>
      <c r="L53" s="49"/>
      <c r="M53" s="47"/>
      <c r="N53" s="47"/>
      <c r="O53" s="47"/>
      <c r="P53" s="48"/>
    </row>
    <row r="54" spans="1:16" ht="22.5" x14ac:dyDescent="0.2">
      <c r="A54" s="142">
        <f>A50+1</f>
        <v>14</v>
      </c>
      <c r="B54" s="143" t="s">
        <v>80</v>
      </c>
      <c r="C54" s="161" t="s">
        <v>145</v>
      </c>
      <c r="D54" s="24" t="s">
        <v>84</v>
      </c>
      <c r="E54" s="292">
        <v>18.2</v>
      </c>
      <c r="F54" s="286"/>
      <c r="G54" s="67"/>
      <c r="H54" s="47"/>
      <c r="I54" s="67"/>
      <c r="J54" s="67"/>
      <c r="K54" s="48"/>
      <c r="L54" s="49"/>
      <c r="M54" s="47"/>
      <c r="N54" s="47"/>
      <c r="O54" s="47"/>
      <c r="P54" s="48"/>
    </row>
    <row r="55" spans="1:16" ht="33.75" x14ac:dyDescent="0.2">
      <c r="A55" s="142">
        <f>A54+1</f>
        <v>15</v>
      </c>
      <c r="B55" s="143" t="s">
        <v>80</v>
      </c>
      <c r="C55" s="155" t="s">
        <v>408</v>
      </c>
      <c r="D55" s="24" t="s">
        <v>84</v>
      </c>
      <c r="E55" s="292">
        <v>2.7</v>
      </c>
      <c r="F55" s="286"/>
      <c r="G55" s="67"/>
      <c r="H55" s="47"/>
      <c r="I55" s="67"/>
      <c r="J55" s="67"/>
      <c r="K55" s="48"/>
      <c r="L55" s="49"/>
      <c r="M55" s="47"/>
      <c r="N55" s="47"/>
      <c r="O55" s="47"/>
      <c r="P55" s="48"/>
    </row>
    <row r="56" spans="1:16" ht="22.5" x14ac:dyDescent="0.2">
      <c r="A56" s="101"/>
      <c r="B56" s="148"/>
      <c r="C56" s="342" t="s">
        <v>215</v>
      </c>
      <c r="D56" s="24" t="s">
        <v>78</v>
      </c>
      <c r="E56" s="292">
        <v>0.54</v>
      </c>
      <c r="F56" s="286"/>
      <c r="G56" s="67"/>
      <c r="H56" s="47"/>
      <c r="I56" s="67"/>
      <c r="J56" s="67"/>
      <c r="K56" s="48"/>
      <c r="L56" s="49"/>
      <c r="M56" s="47"/>
      <c r="N56" s="47"/>
      <c r="O56" s="47"/>
      <c r="P56" s="48"/>
    </row>
    <row r="57" spans="1:16" ht="22.5" x14ac:dyDescent="0.2">
      <c r="A57" s="142">
        <f>A55+1</f>
        <v>16</v>
      </c>
      <c r="B57" s="143" t="s">
        <v>80</v>
      </c>
      <c r="C57" s="155" t="s">
        <v>409</v>
      </c>
      <c r="D57" s="24" t="s">
        <v>84</v>
      </c>
      <c r="E57" s="292">
        <v>2.7</v>
      </c>
      <c r="F57" s="286"/>
      <c r="G57" s="67"/>
      <c r="H57" s="47"/>
      <c r="I57" s="67"/>
      <c r="J57" s="67"/>
      <c r="K57" s="48"/>
      <c r="L57" s="49"/>
      <c r="M57" s="47"/>
      <c r="N57" s="47"/>
      <c r="O57" s="47"/>
      <c r="P57" s="48"/>
    </row>
    <row r="58" spans="1:16" ht="22.5" x14ac:dyDescent="0.2">
      <c r="A58" s="101"/>
      <c r="B58" s="148"/>
      <c r="C58" s="342" t="s">
        <v>216</v>
      </c>
      <c r="D58" s="24" t="s">
        <v>78</v>
      </c>
      <c r="E58" s="292">
        <v>5.4</v>
      </c>
      <c r="F58" s="286"/>
      <c r="G58" s="67"/>
      <c r="H58" s="47"/>
      <c r="I58" s="67"/>
      <c r="J58" s="67"/>
      <c r="K58" s="48"/>
      <c r="L58" s="49"/>
      <c r="M58" s="47"/>
      <c r="N58" s="47"/>
      <c r="O58" s="47"/>
      <c r="P58" s="48"/>
    </row>
    <row r="59" spans="1:16" ht="22.5" x14ac:dyDescent="0.2">
      <c r="A59" s="101"/>
      <c r="B59" s="148"/>
      <c r="C59" s="342" t="s">
        <v>217</v>
      </c>
      <c r="D59" s="24" t="s">
        <v>78</v>
      </c>
      <c r="E59" s="292">
        <v>27</v>
      </c>
      <c r="F59" s="286"/>
      <c r="G59" s="67"/>
      <c r="H59" s="47"/>
      <c r="I59" s="67"/>
      <c r="J59" s="67"/>
      <c r="K59" s="48"/>
      <c r="L59" s="49"/>
      <c r="M59" s="47"/>
      <c r="N59" s="47"/>
      <c r="O59" s="47"/>
      <c r="P59" s="48"/>
    </row>
    <row r="60" spans="1:16" ht="33.75" x14ac:dyDescent="0.2">
      <c r="A60" s="142">
        <f>A57+1</f>
        <v>17</v>
      </c>
      <c r="B60" s="143" t="s">
        <v>80</v>
      </c>
      <c r="C60" s="97" t="s">
        <v>404</v>
      </c>
      <c r="D60" s="24" t="s">
        <v>84</v>
      </c>
      <c r="E60" s="292">
        <v>18.2</v>
      </c>
      <c r="F60" s="286"/>
      <c r="G60" s="67"/>
      <c r="H60" s="47"/>
      <c r="I60" s="67"/>
      <c r="J60" s="67"/>
      <c r="K60" s="48"/>
      <c r="L60" s="49"/>
      <c r="M60" s="47"/>
      <c r="N60" s="47"/>
      <c r="O60" s="47"/>
      <c r="P60" s="48"/>
    </row>
    <row r="61" spans="1:16" x14ac:dyDescent="0.2">
      <c r="A61" s="212"/>
      <c r="B61" s="213"/>
      <c r="C61" s="348" t="s">
        <v>209</v>
      </c>
      <c r="D61" s="24" t="s">
        <v>78</v>
      </c>
      <c r="E61" s="292">
        <v>4</v>
      </c>
      <c r="F61" s="286"/>
      <c r="G61" s="67"/>
      <c r="H61" s="47"/>
      <c r="I61" s="67"/>
      <c r="J61" s="67"/>
      <c r="K61" s="48"/>
      <c r="L61" s="49"/>
      <c r="M61" s="47"/>
      <c r="N61" s="47"/>
      <c r="O61" s="47"/>
      <c r="P61" s="48"/>
    </row>
    <row r="62" spans="1:16" x14ac:dyDescent="0.2">
      <c r="A62" s="142"/>
      <c r="B62" s="207"/>
      <c r="C62" s="342" t="s">
        <v>206</v>
      </c>
      <c r="D62" s="24" t="s">
        <v>78</v>
      </c>
      <c r="E62" s="292">
        <v>109.2</v>
      </c>
      <c r="F62" s="286"/>
      <c r="G62" s="67"/>
      <c r="H62" s="47"/>
      <c r="I62" s="67"/>
      <c r="J62" s="67"/>
      <c r="K62" s="48"/>
      <c r="L62" s="49"/>
      <c r="M62" s="47"/>
      <c r="N62" s="47"/>
      <c r="O62" s="47"/>
      <c r="P62" s="48"/>
    </row>
    <row r="63" spans="1:16" ht="22.5" x14ac:dyDescent="0.2">
      <c r="A63" s="142"/>
      <c r="B63" s="207"/>
      <c r="C63" s="342" t="s">
        <v>207</v>
      </c>
      <c r="D63" s="24" t="s">
        <v>84</v>
      </c>
      <c r="E63" s="292">
        <v>20.93</v>
      </c>
      <c r="F63" s="286"/>
      <c r="G63" s="67"/>
      <c r="H63" s="47"/>
      <c r="I63" s="67"/>
      <c r="J63" s="67"/>
      <c r="K63" s="48"/>
      <c r="L63" s="49"/>
      <c r="M63" s="47"/>
      <c r="N63" s="47"/>
      <c r="O63" s="47"/>
      <c r="P63" s="48"/>
    </row>
    <row r="64" spans="1:16" ht="22.5" x14ac:dyDescent="0.2">
      <c r="A64" s="101">
        <f>A60+1</f>
        <v>18</v>
      </c>
      <c r="B64" s="143" t="s">
        <v>80</v>
      </c>
      <c r="C64" s="97" t="s">
        <v>405</v>
      </c>
      <c r="D64" s="24" t="s">
        <v>84</v>
      </c>
      <c r="E64" s="292">
        <v>18.2</v>
      </c>
      <c r="F64" s="286"/>
      <c r="G64" s="67"/>
      <c r="H64" s="47"/>
      <c r="I64" s="67"/>
      <c r="J64" s="67"/>
      <c r="K64" s="48"/>
      <c r="L64" s="49"/>
      <c r="M64" s="47"/>
      <c r="N64" s="47"/>
      <c r="O64" s="47"/>
      <c r="P64" s="48"/>
    </row>
    <row r="65" spans="1:16" x14ac:dyDescent="0.2">
      <c r="A65" s="212"/>
      <c r="B65" s="213"/>
      <c r="C65" s="348" t="s">
        <v>209</v>
      </c>
      <c r="D65" s="24" t="s">
        <v>78</v>
      </c>
      <c r="E65" s="292">
        <v>4</v>
      </c>
      <c r="F65" s="286"/>
      <c r="G65" s="67"/>
      <c r="H65" s="47"/>
      <c r="I65" s="67"/>
      <c r="J65" s="67"/>
      <c r="K65" s="48"/>
      <c r="L65" s="49"/>
      <c r="M65" s="47"/>
      <c r="N65" s="47"/>
      <c r="O65" s="47"/>
      <c r="P65" s="48"/>
    </row>
    <row r="66" spans="1:16" ht="22.5" x14ac:dyDescent="0.2">
      <c r="A66" s="142"/>
      <c r="B66" s="207"/>
      <c r="C66" s="342" t="s">
        <v>218</v>
      </c>
      <c r="D66" s="24" t="s">
        <v>78</v>
      </c>
      <c r="E66" s="292">
        <v>41.9</v>
      </c>
      <c r="F66" s="286"/>
      <c r="G66" s="67"/>
      <c r="H66" s="47"/>
      <c r="I66" s="67"/>
      <c r="J66" s="67"/>
      <c r="K66" s="48"/>
      <c r="L66" s="49"/>
      <c r="M66" s="47"/>
      <c r="N66" s="47"/>
      <c r="O66" s="47"/>
      <c r="P66" s="48"/>
    </row>
    <row r="67" spans="1:16" ht="22.5" x14ac:dyDescent="0.2">
      <c r="A67" s="101">
        <f>A64+1</f>
        <v>19</v>
      </c>
      <c r="B67" s="143" t="s">
        <v>80</v>
      </c>
      <c r="C67" s="97" t="s">
        <v>406</v>
      </c>
      <c r="D67" s="24" t="s">
        <v>84</v>
      </c>
      <c r="E67" s="292">
        <v>18.2</v>
      </c>
      <c r="F67" s="286"/>
      <c r="G67" s="67"/>
      <c r="H67" s="47"/>
      <c r="I67" s="67"/>
      <c r="J67" s="67"/>
      <c r="K67" s="48"/>
      <c r="L67" s="49"/>
      <c r="M67" s="47"/>
      <c r="N67" s="47"/>
      <c r="O67" s="47"/>
      <c r="P67" s="48"/>
    </row>
    <row r="68" spans="1:16" ht="22.5" x14ac:dyDescent="0.2">
      <c r="A68" s="142"/>
      <c r="B68" s="143"/>
      <c r="C68" s="348" t="s">
        <v>210</v>
      </c>
      <c r="D68" s="24" t="s">
        <v>78</v>
      </c>
      <c r="E68" s="292">
        <v>7.3</v>
      </c>
      <c r="F68" s="286"/>
      <c r="G68" s="67"/>
      <c r="H68" s="47"/>
      <c r="I68" s="67"/>
      <c r="J68" s="67"/>
      <c r="K68" s="48"/>
      <c r="L68" s="49"/>
      <c r="M68" s="47"/>
      <c r="N68" s="47"/>
      <c r="O68" s="47"/>
      <c r="P68" s="48"/>
    </row>
    <row r="69" spans="1:16" ht="22.5" x14ac:dyDescent="0.2">
      <c r="A69" s="142"/>
      <c r="B69" s="247"/>
      <c r="C69" s="160" t="s">
        <v>400</v>
      </c>
      <c r="D69" s="24"/>
      <c r="E69" s="292"/>
      <c r="F69" s="286"/>
      <c r="G69" s="67"/>
      <c r="H69" s="47"/>
      <c r="I69" s="67"/>
      <c r="J69" s="67"/>
      <c r="K69" s="48"/>
      <c r="L69" s="49"/>
      <c r="M69" s="47"/>
      <c r="N69" s="47"/>
      <c r="O69" s="47"/>
      <c r="P69" s="48"/>
    </row>
    <row r="70" spans="1:16" ht="33.75" x14ac:dyDescent="0.2">
      <c r="A70" s="142">
        <f>A67+1</f>
        <v>20</v>
      </c>
      <c r="B70" s="143" t="s">
        <v>80</v>
      </c>
      <c r="C70" s="161" t="s">
        <v>410</v>
      </c>
      <c r="D70" s="24" t="s">
        <v>84</v>
      </c>
      <c r="E70" s="292">
        <v>10</v>
      </c>
      <c r="F70" s="286"/>
      <c r="G70" s="67"/>
      <c r="H70" s="47"/>
      <c r="I70" s="67"/>
      <c r="J70" s="67"/>
      <c r="K70" s="48"/>
      <c r="L70" s="49"/>
      <c r="M70" s="47"/>
      <c r="N70" s="47"/>
      <c r="O70" s="47"/>
      <c r="P70" s="48"/>
    </row>
    <row r="71" spans="1:16" ht="45" x14ac:dyDescent="0.2">
      <c r="A71" s="142">
        <f>A70+1</f>
        <v>21</v>
      </c>
      <c r="B71" s="143" t="s">
        <v>80</v>
      </c>
      <c r="C71" s="253" t="s">
        <v>411</v>
      </c>
      <c r="D71" s="24" t="s">
        <v>84</v>
      </c>
      <c r="E71" s="292">
        <v>10</v>
      </c>
      <c r="F71" s="286"/>
      <c r="G71" s="67"/>
      <c r="H71" s="47"/>
      <c r="I71" s="67"/>
      <c r="J71" s="67"/>
      <c r="K71" s="48"/>
      <c r="L71" s="49"/>
      <c r="M71" s="47"/>
      <c r="N71" s="47"/>
      <c r="O71" s="47"/>
      <c r="P71" s="48"/>
    </row>
    <row r="72" spans="1:16" x14ac:dyDescent="0.2">
      <c r="A72" s="212"/>
      <c r="B72" s="213"/>
      <c r="C72" s="348" t="s">
        <v>209</v>
      </c>
      <c r="D72" s="24" t="s">
        <v>78</v>
      </c>
      <c r="E72" s="292">
        <v>2.2000000000000002</v>
      </c>
      <c r="F72" s="286"/>
      <c r="G72" s="67"/>
      <c r="H72" s="47"/>
      <c r="I72" s="67"/>
      <c r="J72" s="67"/>
      <c r="K72" s="48"/>
      <c r="L72" s="49"/>
      <c r="M72" s="47"/>
      <c r="N72" s="47"/>
      <c r="O72" s="47"/>
      <c r="P72" s="48"/>
    </row>
    <row r="73" spans="1:16" x14ac:dyDescent="0.2">
      <c r="A73" s="142"/>
      <c r="B73" s="207"/>
      <c r="C73" s="342" t="s">
        <v>206</v>
      </c>
      <c r="D73" s="24" t="s">
        <v>78</v>
      </c>
      <c r="E73" s="292">
        <v>60</v>
      </c>
      <c r="F73" s="286"/>
      <c r="G73" s="67"/>
      <c r="H73" s="47"/>
      <c r="I73" s="67"/>
      <c r="J73" s="67"/>
      <c r="K73" s="48"/>
      <c r="L73" s="49"/>
      <c r="M73" s="47"/>
      <c r="N73" s="47"/>
      <c r="O73" s="47"/>
      <c r="P73" s="48"/>
    </row>
    <row r="74" spans="1:16" ht="22.5" x14ac:dyDescent="0.2">
      <c r="A74" s="142"/>
      <c r="B74" s="207"/>
      <c r="C74" s="342" t="s">
        <v>258</v>
      </c>
      <c r="D74" s="24" t="s">
        <v>84</v>
      </c>
      <c r="E74" s="292">
        <v>10.5</v>
      </c>
      <c r="F74" s="286"/>
      <c r="G74" s="67"/>
      <c r="H74" s="47"/>
      <c r="I74" s="67"/>
      <c r="J74" s="67"/>
      <c r="K74" s="48"/>
      <c r="L74" s="49"/>
      <c r="M74" s="47"/>
      <c r="N74" s="47"/>
      <c r="O74" s="47"/>
      <c r="P74" s="48"/>
    </row>
    <row r="75" spans="1:16" x14ac:dyDescent="0.2">
      <c r="A75" s="142"/>
      <c r="B75" s="143"/>
      <c r="C75" s="149" t="s">
        <v>103</v>
      </c>
      <c r="D75" s="24" t="s">
        <v>63</v>
      </c>
      <c r="E75" s="292">
        <v>90</v>
      </c>
      <c r="F75" s="286"/>
      <c r="G75" s="67"/>
      <c r="H75" s="47"/>
      <c r="I75" s="67"/>
      <c r="J75" s="67"/>
      <c r="K75" s="48"/>
      <c r="L75" s="49"/>
      <c r="M75" s="47"/>
      <c r="N75" s="47"/>
      <c r="O75" s="47"/>
      <c r="P75" s="48"/>
    </row>
    <row r="76" spans="1:16" ht="33.75" x14ac:dyDescent="0.2">
      <c r="A76" s="142">
        <f>A71+1</f>
        <v>22</v>
      </c>
      <c r="B76" s="143" t="s">
        <v>80</v>
      </c>
      <c r="C76" s="97" t="s">
        <v>407</v>
      </c>
      <c r="D76" s="24" t="s">
        <v>84</v>
      </c>
      <c r="E76" s="292">
        <v>10</v>
      </c>
      <c r="F76" s="286"/>
      <c r="G76" s="67"/>
      <c r="H76" s="47"/>
      <c r="I76" s="67"/>
      <c r="J76" s="67"/>
      <c r="K76" s="48"/>
      <c r="L76" s="49"/>
      <c r="M76" s="47"/>
      <c r="N76" s="47"/>
      <c r="O76" s="47"/>
      <c r="P76" s="48"/>
    </row>
    <row r="77" spans="1:16" x14ac:dyDescent="0.2">
      <c r="A77" s="142"/>
      <c r="B77" s="207"/>
      <c r="C77" s="342" t="s">
        <v>206</v>
      </c>
      <c r="D77" s="24" t="s">
        <v>78</v>
      </c>
      <c r="E77" s="292">
        <v>60</v>
      </c>
      <c r="F77" s="286"/>
      <c r="G77" s="67"/>
      <c r="H77" s="47"/>
      <c r="I77" s="67"/>
      <c r="J77" s="67"/>
      <c r="K77" s="48"/>
      <c r="L77" s="49"/>
      <c r="M77" s="47"/>
      <c r="N77" s="47"/>
      <c r="O77" s="47"/>
      <c r="P77" s="48"/>
    </row>
    <row r="78" spans="1:16" ht="22.5" x14ac:dyDescent="0.2">
      <c r="A78" s="142"/>
      <c r="B78" s="207"/>
      <c r="C78" s="342" t="s">
        <v>207</v>
      </c>
      <c r="D78" s="24" t="s">
        <v>84</v>
      </c>
      <c r="E78" s="292">
        <v>11.5</v>
      </c>
      <c r="F78" s="286"/>
      <c r="G78" s="67"/>
      <c r="H78" s="47"/>
      <c r="I78" s="67"/>
      <c r="J78" s="67"/>
      <c r="K78" s="48"/>
      <c r="L78" s="49"/>
      <c r="M78" s="47"/>
      <c r="N78" s="47"/>
      <c r="O78" s="47"/>
      <c r="P78" s="48"/>
    </row>
    <row r="79" spans="1:16" x14ac:dyDescent="0.2">
      <c r="A79" s="154"/>
      <c r="B79" s="273"/>
      <c r="C79" s="165" t="s">
        <v>401</v>
      </c>
      <c r="D79" s="24"/>
      <c r="E79" s="292"/>
      <c r="F79" s="286"/>
      <c r="G79" s="67"/>
      <c r="H79" s="47"/>
      <c r="I79" s="67"/>
      <c r="J79" s="67"/>
      <c r="K79" s="48"/>
      <c r="L79" s="49"/>
      <c r="M79" s="47"/>
      <c r="N79" s="47"/>
      <c r="O79" s="47"/>
      <c r="P79" s="48"/>
    </row>
    <row r="80" spans="1:16" ht="33.75" x14ac:dyDescent="0.2">
      <c r="A80" s="101">
        <f>A76+1</f>
        <v>23</v>
      </c>
      <c r="B80" s="148" t="s">
        <v>80</v>
      </c>
      <c r="C80" s="345" t="s">
        <v>593</v>
      </c>
      <c r="D80" s="24" t="s">
        <v>84</v>
      </c>
      <c r="E80" s="292">
        <v>2.2000000000000002</v>
      </c>
      <c r="F80" s="286"/>
      <c r="G80" s="67"/>
      <c r="H80" s="47"/>
      <c r="I80" s="67"/>
      <c r="J80" s="67"/>
      <c r="K80" s="48"/>
      <c r="L80" s="49"/>
      <c r="M80" s="47"/>
      <c r="N80" s="47"/>
      <c r="O80" s="47"/>
      <c r="P80" s="48"/>
    </row>
    <row r="81" spans="1:16" ht="12" thickBot="1" x14ac:dyDescent="0.25">
      <c r="A81" s="142"/>
      <c r="B81" s="177"/>
      <c r="C81" s="162" t="s">
        <v>402</v>
      </c>
      <c r="D81" s="24"/>
      <c r="E81" s="293"/>
      <c r="F81" s="286"/>
      <c r="G81" s="67">
        <v>0</v>
      </c>
      <c r="H81" s="47">
        <f t="shared" ref="H81" si="0">ROUND(F81*G81,2)</f>
        <v>0</v>
      </c>
      <c r="I81" s="67"/>
      <c r="J81" s="67">
        <v>0</v>
      </c>
      <c r="K81" s="48">
        <f t="shared" ref="K81" si="1">SUM(H81:J81)</f>
        <v>0</v>
      </c>
      <c r="L81" s="49">
        <f t="shared" ref="L81" si="2">ROUND(E81*F81,2)</f>
        <v>0</v>
      </c>
      <c r="M81" s="47">
        <f t="shared" ref="M81" si="3">ROUND(H81*E81,2)</f>
        <v>0</v>
      </c>
      <c r="N81" s="47">
        <f t="shared" ref="N81" si="4">ROUND(I81*E81,2)</f>
        <v>0</v>
      </c>
      <c r="O81" s="47">
        <f t="shared" ref="O81" si="5">ROUND(J81*E81,2)</f>
        <v>0</v>
      </c>
      <c r="P81" s="48">
        <f t="shared" ref="P81" si="6">SUM(M81:O81)</f>
        <v>0</v>
      </c>
    </row>
    <row r="82" spans="1:16" ht="12" thickBot="1" x14ac:dyDescent="0.25">
      <c r="A82" s="416" t="str">
        <f>'1a'!A31:K31</f>
        <v xml:space="preserve">Tiešās izmaksas kopā, t. sk. darba devēja sociālais nodoklis 23.59% </v>
      </c>
      <c r="B82" s="417"/>
      <c r="C82" s="417"/>
      <c r="D82" s="417"/>
      <c r="E82" s="417"/>
      <c r="F82" s="417"/>
      <c r="G82" s="417"/>
      <c r="H82" s="417"/>
      <c r="I82" s="417"/>
      <c r="J82" s="417"/>
      <c r="K82" s="418"/>
      <c r="L82" s="71">
        <f>SUM(L14:L81)</f>
        <v>0</v>
      </c>
      <c r="M82" s="72">
        <f>SUM(M14:M81)</f>
        <v>0</v>
      </c>
      <c r="N82" s="72">
        <f>SUM(N14:N81)</f>
        <v>0</v>
      </c>
      <c r="O82" s="72">
        <f>SUM(O14:O81)</f>
        <v>0</v>
      </c>
      <c r="P82" s="73">
        <f>SUM(P14:P81)</f>
        <v>0</v>
      </c>
    </row>
    <row r="83" spans="1:16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x14ac:dyDescent="0.2">
      <c r="A85" s="1" t="s">
        <v>14</v>
      </c>
      <c r="B85" s="16"/>
      <c r="C85" s="415">
        <f>'Kops a'!C38:H38</f>
        <v>0</v>
      </c>
      <c r="D85" s="415"/>
      <c r="E85" s="415"/>
      <c r="F85" s="415"/>
      <c r="G85" s="415"/>
      <c r="H85" s="415"/>
      <c r="I85" s="16"/>
      <c r="J85" s="16"/>
      <c r="K85" s="16"/>
      <c r="L85" s="16"/>
      <c r="M85" s="16"/>
      <c r="N85" s="16"/>
      <c r="O85" s="16"/>
      <c r="P85" s="16"/>
    </row>
    <row r="86" spans="1:16" x14ac:dyDescent="0.2">
      <c r="A86" s="16"/>
      <c r="B86" s="16"/>
      <c r="C86" s="367" t="s">
        <v>15</v>
      </c>
      <c r="D86" s="367"/>
      <c r="E86" s="367"/>
      <c r="F86" s="367"/>
      <c r="G86" s="367"/>
      <c r="H86" s="367"/>
      <c r="I86" s="16"/>
      <c r="J86" s="16"/>
      <c r="K86" s="16"/>
      <c r="L86" s="16"/>
      <c r="M86" s="16"/>
      <c r="N86" s="16"/>
      <c r="O86" s="16"/>
      <c r="P86" s="16"/>
    </row>
    <row r="87" spans="1:16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x14ac:dyDescent="0.2">
      <c r="A88" s="87" t="str">
        <f>'Kops a'!A41</f>
        <v xml:space="preserve">Tāme sastādīta </v>
      </c>
      <c r="B88" s="88"/>
      <c r="C88" s="88"/>
      <c r="D88" s="88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x14ac:dyDescent="0.2">
      <c r="A90" s="1" t="s">
        <v>37</v>
      </c>
      <c r="B90" s="16"/>
      <c r="C90" s="415">
        <f>'Kops a'!C43:H43</f>
        <v>0</v>
      </c>
      <c r="D90" s="415"/>
      <c r="E90" s="415"/>
      <c r="F90" s="415"/>
      <c r="G90" s="415"/>
      <c r="H90" s="415"/>
      <c r="I90" s="16"/>
      <c r="J90" s="16"/>
      <c r="K90" s="16"/>
      <c r="L90" s="16"/>
      <c r="M90" s="16"/>
      <c r="N90" s="16"/>
      <c r="O90" s="16"/>
      <c r="P90" s="16"/>
    </row>
    <row r="91" spans="1:16" x14ac:dyDescent="0.2">
      <c r="A91" s="16"/>
      <c r="B91" s="16"/>
      <c r="C91" s="367" t="s">
        <v>15</v>
      </c>
      <c r="D91" s="367"/>
      <c r="E91" s="367"/>
      <c r="F91" s="367"/>
      <c r="G91" s="367"/>
      <c r="H91" s="367"/>
      <c r="I91" s="16"/>
      <c r="J91" s="16"/>
      <c r="K91" s="16"/>
      <c r="L91" s="16"/>
      <c r="M91" s="16"/>
      <c r="N91" s="16"/>
      <c r="O91" s="16"/>
      <c r="P91" s="16"/>
    </row>
    <row r="92" spans="1:16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x14ac:dyDescent="0.2">
      <c r="A93" s="87" t="s">
        <v>54</v>
      </c>
      <c r="B93" s="88"/>
      <c r="C93" s="92">
        <f>'Kops a'!C46</f>
        <v>0</v>
      </c>
      <c r="D93" s="50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91:H91"/>
    <mergeCell ref="C4:I4"/>
    <mergeCell ref="F12:K12"/>
    <mergeCell ref="A9:F9"/>
    <mergeCell ref="J9:M9"/>
    <mergeCell ref="D8:L8"/>
    <mergeCell ref="A82:K82"/>
    <mergeCell ref="C85:H85"/>
    <mergeCell ref="C86:H86"/>
    <mergeCell ref="C90:H90"/>
  </mergeCells>
  <conditionalFormatting sqref="I15:J81 D15:G81">
    <cfRule type="cellIs" dxfId="157" priority="40" operator="equal">
      <formula>0</formula>
    </cfRule>
  </conditionalFormatting>
  <conditionalFormatting sqref="N9:O9 H81 K81:P81">
    <cfRule type="cellIs" dxfId="156" priority="39" operator="equal">
      <formula>0</formula>
    </cfRule>
  </conditionalFormatting>
  <conditionalFormatting sqref="A9:F9">
    <cfRule type="containsText" dxfId="155" priority="3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54" priority="36" operator="equal">
      <formula>0</formula>
    </cfRule>
  </conditionalFormatting>
  <conditionalFormatting sqref="O10">
    <cfRule type="cellIs" dxfId="153" priority="35" operator="equal">
      <formula>"20__. gada __. _________"</formula>
    </cfRule>
  </conditionalFormatting>
  <conditionalFormatting sqref="A82:K82">
    <cfRule type="containsText" dxfId="152" priority="34" operator="containsText" text="Tiešās izmaksas kopā, t. sk. darba devēja sociālais nodoklis __.__% ">
      <formula>NOT(ISERROR(SEARCH("Tiešās izmaksas kopā, t. sk. darba devēja sociālais nodoklis __.__% ",A82)))</formula>
    </cfRule>
  </conditionalFormatting>
  <conditionalFormatting sqref="L82:P82 H14:H80 K14:P80">
    <cfRule type="cellIs" dxfId="151" priority="29" operator="equal">
      <formula>0</formula>
    </cfRule>
  </conditionalFormatting>
  <conditionalFormatting sqref="C4:I4">
    <cfRule type="cellIs" dxfId="150" priority="28" operator="equal">
      <formula>0</formula>
    </cfRule>
  </conditionalFormatting>
  <conditionalFormatting sqref="D5:L8">
    <cfRule type="cellIs" dxfId="149" priority="24" operator="equal">
      <formula>0</formula>
    </cfRule>
  </conditionalFormatting>
  <conditionalFormatting sqref="D14:G14">
    <cfRule type="cellIs" dxfId="148" priority="23" operator="equal">
      <formula>0</formula>
    </cfRule>
  </conditionalFormatting>
  <conditionalFormatting sqref="I14:J14">
    <cfRule type="cellIs" dxfId="147" priority="21" operator="equal">
      <formula>0</formula>
    </cfRule>
  </conditionalFormatting>
  <conditionalFormatting sqref="P10">
    <cfRule type="cellIs" dxfId="146" priority="20" operator="equal">
      <formula>"20__. gada __. _________"</formula>
    </cfRule>
  </conditionalFormatting>
  <conditionalFormatting sqref="C90:H90">
    <cfRule type="cellIs" dxfId="145" priority="17" operator="equal">
      <formula>0</formula>
    </cfRule>
  </conditionalFormatting>
  <conditionalFormatting sqref="C85:H85">
    <cfRule type="cellIs" dxfId="144" priority="16" operator="equal">
      <formula>0</formula>
    </cfRule>
  </conditionalFormatting>
  <conditionalFormatting sqref="C90:H90 C93 C85:H85">
    <cfRule type="cellIs" dxfId="143" priority="15" operator="equal">
      <formula>0</formula>
    </cfRule>
  </conditionalFormatting>
  <conditionalFormatting sqref="D1">
    <cfRule type="cellIs" dxfId="142" priority="14" operator="equal">
      <formula>0</formula>
    </cfRule>
  </conditionalFormatting>
  <conditionalFormatting sqref="C68">
    <cfRule type="cellIs" dxfId="141" priority="8" operator="equal">
      <formula>0</formula>
    </cfRule>
  </conditionalFormatting>
  <conditionalFormatting sqref="C28">
    <cfRule type="cellIs" dxfId="140" priority="9" operator="equal">
      <formula>0</formula>
    </cfRule>
  </conditionalFormatting>
  <conditionalFormatting sqref="C29">
    <cfRule type="cellIs" dxfId="139" priority="10" operator="equal">
      <formula>0</formula>
    </cfRule>
  </conditionalFormatting>
  <conditionalFormatting sqref="C65">
    <cfRule type="cellIs" dxfId="138" priority="4" operator="equal">
      <formula>0</formula>
    </cfRule>
  </conditionalFormatting>
  <conditionalFormatting sqref="C62">
    <cfRule type="cellIs" dxfId="137" priority="7" operator="equal">
      <formula>0</formula>
    </cfRule>
  </conditionalFormatting>
  <conditionalFormatting sqref="C66">
    <cfRule type="cellIs" dxfId="136" priority="6" operator="equal">
      <formula>0</formula>
    </cfRule>
  </conditionalFormatting>
  <conditionalFormatting sqref="C61">
    <cfRule type="cellIs" dxfId="135" priority="5" operator="equal">
      <formula>0</formula>
    </cfRule>
  </conditionalFormatting>
  <conditionalFormatting sqref="C73">
    <cfRule type="cellIs" dxfId="134" priority="3" operator="equal">
      <formula>0</formula>
    </cfRule>
  </conditionalFormatting>
  <conditionalFormatting sqref="C77">
    <cfRule type="cellIs" dxfId="133" priority="1" operator="equal">
      <formula>0</formula>
    </cfRule>
  </conditionalFormatting>
  <conditionalFormatting sqref="C72">
    <cfRule type="cellIs" dxfId="132" priority="2" operator="equal">
      <formula>0</formula>
    </cfRule>
  </conditionalFormatting>
  <pageMargins left="0.9055118110236221" right="0.51181102362204722" top="0.74803149606299213" bottom="0.74803149606299213" header="0.31496062992125984" footer="0.31496062992125984"/>
  <pageSetup paperSize="9" scale="94" fitToHeight="0" orientation="landscape" r:id="rId1"/>
  <rowBreaks count="2" manualBreakCount="2">
    <brk id="45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16</vt:i4>
      </vt:variant>
    </vt:vector>
  </HeadingPairs>
  <TitlesOfParts>
    <vt:vector size="16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  <vt:lpstr>11a</vt:lpstr>
      <vt:lpstr>12a</vt:lpstr>
      <vt:lpstr>13a</vt:lpstr>
      <vt:lpstr>14a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</dc:creator>
  <cp:lastModifiedBy>Ilze Bērziņa</cp:lastModifiedBy>
  <cp:lastPrinted>2021-06-03T11:05:45Z</cp:lastPrinted>
  <dcterms:created xsi:type="dcterms:W3CDTF">2019-03-11T11:42:22Z</dcterms:created>
  <dcterms:modified xsi:type="dcterms:W3CDTF">2021-06-16T11:39:36Z</dcterms:modified>
</cp:coreProperties>
</file>