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codeName="ЭтаКнига"/>
  <mc:AlternateContent xmlns:mc="http://schemas.openxmlformats.org/markup-compatibility/2006">
    <mc:Choice Requires="x15">
      <x15ac:absPath xmlns:x15ac="http://schemas.microsoft.com/office/spreadsheetml/2010/11/ac" url="\\ous-ts01\personal$\Ilze.Berzina\Desktop\Zemgales iela 51\Iepirkums\Iepirkums Altum\"/>
    </mc:Choice>
  </mc:AlternateContent>
  <bookViews>
    <workbookView xWindow="0" yWindow="0" windowWidth="28800" windowHeight="12360" tabRatio="920" activeTab="13"/>
  </bookViews>
  <sheets>
    <sheet name="PBK" sheetId="2" r:id="rId1"/>
    <sheet name="KOPS " sheetId="5" r:id="rId2"/>
    <sheet name="BS 0-1" sheetId="59" r:id="rId3"/>
    <sheet name="DE 1-1" sheetId="57" r:id="rId4"/>
    <sheet name="L D 1-2" sheetId="60" r:id="rId5"/>
    <sheet name="FAS 1-3" sheetId="61" r:id="rId6"/>
    <sheet name="COK 1-4" sheetId="62" r:id="rId7"/>
    <sheet name="JUM 1-5" sheetId="63" r:id="rId8"/>
    <sheet name="PAG 1-6" sheetId="65" r:id="rId9"/>
    <sheet name="IET 1-7" sheetId="66" r:id="rId10"/>
    <sheet name="BĒN 1-8" sheetId="67" r:id="rId11"/>
    <sheet name="LAB 1-9" sheetId="68" r:id="rId12"/>
    <sheet name="ELT 2-1" sheetId="69" r:id="rId13"/>
    <sheet name="AVK 2-2" sheetId="70" r:id="rId14"/>
  </sheets>
  <definedNames>
    <definedName name="_xlnm._FilterDatabase" localSheetId="13" hidden="1">'AVK 2-2'!#REF!</definedName>
    <definedName name="_xlnm._FilterDatabase" localSheetId="10" hidden="1">'BĒN 1-8'!#REF!</definedName>
    <definedName name="_xlnm._FilterDatabase" localSheetId="2" hidden="1">'BS 0-1'!#REF!</definedName>
    <definedName name="_xlnm._FilterDatabase" localSheetId="6" hidden="1">'COK 1-4'!#REF!</definedName>
    <definedName name="_xlnm._FilterDatabase" localSheetId="3" hidden="1">'DE 1-1'!#REF!</definedName>
    <definedName name="_xlnm._FilterDatabase" localSheetId="12" hidden="1">'ELT 2-1'!#REF!</definedName>
    <definedName name="_xlnm._FilterDatabase" localSheetId="5" hidden="1">'FAS 1-3'!#REF!</definedName>
    <definedName name="_xlnm._FilterDatabase" localSheetId="9" hidden="1">'IET 1-7'!#REF!</definedName>
    <definedName name="_xlnm._FilterDatabase" localSheetId="7" hidden="1">'JUM 1-5'!#REF!</definedName>
    <definedName name="_xlnm._FilterDatabase" localSheetId="4" hidden="1">'L D 1-2'!#REF!</definedName>
    <definedName name="_xlnm._FilterDatabase" localSheetId="11" hidden="1">'LAB 1-9'!#REF!</definedName>
    <definedName name="_xlnm._FilterDatabase" localSheetId="8" hidden="1">'PAG 1-6'!#REF!</definedName>
    <definedName name="_xlnm.Print_Area" localSheetId="13">'AVK 2-2'!$A$1:$P$84</definedName>
    <definedName name="_xlnm.Print_Area" localSheetId="10">'BĒN 1-8'!$A$1:$P$96</definedName>
    <definedName name="_xlnm.Print_Area" localSheetId="2">'BS 0-1'!$A$1:$P$50</definedName>
    <definedName name="_xlnm.Print_Area" localSheetId="6">'COK 1-4'!$A$1:$P$73</definedName>
    <definedName name="_xlnm.Print_Area" localSheetId="3">'DE 1-1'!$A$1:$P$91</definedName>
    <definedName name="_xlnm.Print_Area" localSheetId="12">'ELT 2-1'!$A$1:$P$46</definedName>
    <definedName name="_xlnm.Print_Area" localSheetId="5">'FAS 1-3'!$A$1:$P$136</definedName>
    <definedName name="_xlnm.Print_Area" localSheetId="9">'IET 1-7'!$A$1:$P$45</definedName>
    <definedName name="_xlnm.Print_Area" localSheetId="7">'JUM 1-5'!$A$1:$P$84</definedName>
    <definedName name="_xlnm.Print_Area" localSheetId="1">'KOPS '!$A$1:$K$45</definedName>
    <definedName name="_xlnm.Print_Area" localSheetId="4">'L D 1-2'!$A$1:$P$55</definedName>
    <definedName name="_xlnm.Print_Area" localSheetId="11">'LAB 1-9'!$A$1:$P$37</definedName>
    <definedName name="_xlnm.Print_Area" localSheetId="8">'PAG 1-6'!$A$1:$P$48</definedName>
    <definedName name="_xlnm.Print_Area" localSheetId="0">PBK!$A$1:$D$35</definedName>
    <definedName name="_xlnm.Print_Titles" localSheetId="13">'AVK 2-2'!$16:$17</definedName>
    <definedName name="_xlnm.Print_Titles" localSheetId="10">'BĒN 1-8'!$16:$17</definedName>
    <definedName name="_xlnm.Print_Titles" localSheetId="2">'BS 0-1'!$17:$18</definedName>
    <definedName name="_xlnm.Print_Titles" localSheetId="6">'COK 1-4'!$16:$17</definedName>
    <definedName name="_xlnm.Print_Titles" localSheetId="3">'DE 1-1'!$17:$18</definedName>
    <definedName name="_xlnm.Print_Titles" localSheetId="12">'ELT 2-1'!$16:$17</definedName>
    <definedName name="_xlnm.Print_Titles" localSheetId="5">'FAS 1-3'!$17:$18</definedName>
    <definedName name="_xlnm.Print_Titles" localSheetId="9">'IET 1-7'!$16:$17</definedName>
    <definedName name="_xlnm.Print_Titles" localSheetId="7">'JUM 1-5'!$17:$18</definedName>
    <definedName name="_xlnm.Print_Titles" localSheetId="4">'L D 1-2'!$17:$18</definedName>
    <definedName name="_xlnm.Print_Titles" localSheetId="11">'LAB 1-9'!$16:$17</definedName>
    <definedName name="_xlnm.Print_Titles" localSheetId="8">'PAG 1-6'!$16:$17</definedName>
  </definedNames>
  <calcPr calcId="162913"/>
  <fileRecoveryPr autoRecover="0"/>
</workbook>
</file>

<file path=xl/calcChain.xml><?xml version="1.0" encoding="utf-8"?>
<calcChain xmlns="http://schemas.openxmlformats.org/spreadsheetml/2006/main">
  <c r="E30" i="68" l="1"/>
  <c r="E29" i="68"/>
  <c r="E25" i="68"/>
  <c r="E26" i="68" s="1"/>
  <c r="E24" i="68"/>
  <c r="E23" i="68"/>
  <c r="E22" i="68"/>
  <c r="E21" i="68"/>
  <c r="E88" i="67"/>
  <c r="E89" i="67" s="1"/>
  <c r="E86" i="67"/>
  <c r="E85" i="67"/>
  <c r="E84" i="67"/>
  <c r="E79" i="67"/>
  <c r="E80" i="67" s="1"/>
  <c r="E77" i="67"/>
  <c r="E76" i="67"/>
  <c r="E69" i="67"/>
  <c r="E67" i="67" s="1"/>
  <c r="E68" i="67" s="1"/>
  <c r="E65" i="67"/>
  <c r="E66" i="67" s="1"/>
  <c r="E64" i="67"/>
  <c r="E63" i="67"/>
  <c r="E57" i="67"/>
  <c r="E58" i="67" s="1"/>
  <c r="E56" i="67"/>
  <c r="E55" i="67"/>
  <c r="E43" i="67"/>
  <c r="E44" i="67" s="1"/>
  <c r="E41" i="67"/>
  <c r="E40" i="67"/>
  <c r="E37" i="67"/>
  <c r="E35" i="67"/>
  <c r="E34" i="67"/>
  <c r="E36" i="67" s="1"/>
  <c r="E33" i="67"/>
  <c r="E31" i="67"/>
  <c r="E29" i="67"/>
  <c r="E28" i="67"/>
  <c r="E27" i="67"/>
  <c r="E23" i="67"/>
  <c r="E24" i="67" s="1"/>
  <c r="E21" i="67"/>
  <c r="E22" i="67" s="1"/>
  <c r="E36" i="66"/>
  <c r="E32" i="66"/>
  <c r="E34" i="66" s="1"/>
  <c r="E31" i="66"/>
  <c r="E30" i="66"/>
  <c r="E26" i="66"/>
  <c r="E25" i="66"/>
  <c r="E24" i="66"/>
  <c r="E22" i="66"/>
  <c r="E21" i="66"/>
  <c r="E40" i="65"/>
  <c r="E39" i="65"/>
  <c r="E34" i="65"/>
  <c r="E37" i="65" s="1"/>
  <c r="E32" i="65"/>
  <c r="E31" i="65"/>
  <c r="E27" i="65"/>
  <c r="E25" i="65"/>
  <c r="E26" i="65" s="1"/>
  <c r="E24" i="65"/>
  <c r="E23" i="65"/>
  <c r="E76" i="63"/>
  <c r="E72" i="63"/>
  <c r="E73" i="63" s="1"/>
  <c r="E69" i="63"/>
  <c r="E66" i="63"/>
  <c r="E63" i="63"/>
  <c r="E61" i="63"/>
  <c r="E62" i="63" s="1"/>
  <c r="E58" i="63"/>
  <c r="E59" i="63" s="1"/>
  <c r="E57" i="63"/>
  <c r="E52" i="63"/>
  <c r="E53" i="63" s="1"/>
  <c r="E51" i="63"/>
  <c r="E45" i="63"/>
  <c r="E48" i="63" s="1"/>
  <c r="E42" i="63"/>
  <c r="E40" i="63"/>
  <c r="E41" i="63" s="1"/>
  <c r="E35" i="63"/>
  <c r="E38" i="63" s="1"/>
  <c r="E24" i="63"/>
  <c r="E27" i="63" s="1"/>
  <c r="E22" i="63"/>
  <c r="E63" i="62"/>
  <c r="E62" i="62"/>
  <c r="E58" i="62"/>
  <c r="E57" i="62"/>
  <c r="E55" i="62"/>
  <c r="E42" i="62"/>
  <c r="E43" i="62" s="1"/>
  <c r="E36" i="62"/>
  <c r="E21" i="62"/>
  <c r="E22" i="62" s="1"/>
  <c r="E23" i="62" s="1"/>
  <c r="E20" i="62"/>
  <c r="E129" i="61"/>
  <c r="E128" i="61"/>
  <c r="E125" i="61"/>
  <c r="E130" i="61" s="1"/>
  <c r="E123" i="61"/>
  <c r="E122" i="61"/>
  <c r="E114" i="61"/>
  <c r="E112" i="61"/>
  <c r="E113" i="61" s="1"/>
  <c r="E108" i="61"/>
  <c r="E110" i="61" s="1"/>
  <c r="E106" i="61"/>
  <c r="E105" i="61"/>
  <c r="E104" i="61"/>
  <c r="E102" i="61"/>
  <c r="E101" i="61"/>
  <c r="E98" i="61"/>
  <c r="E99" i="61" s="1"/>
  <c r="E95" i="61"/>
  <c r="E94" i="61"/>
  <c r="E92" i="61"/>
  <c r="E91" i="61"/>
  <c r="E86" i="61"/>
  <c r="E83" i="61"/>
  <c r="E85" i="61" s="1"/>
  <c r="E81" i="61"/>
  <c r="E80" i="61"/>
  <c r="E77" i="61"/>
  <c r="E76" i="61"/>
  <c r="E74" i="61"/>
  <c r="E70" i="61"/>
  <c r="E73" i="61" s="1"/>
  <c r="E69" i="61"/>
  <c r="E68" i="61"/>
  <c r="E67" i="61"/>
  <c r="E58" i="61"/>
  <c r="E59" i="61" s="1"/>
  <c r="E46" i="61"/>
  <c r="E44" i="61"/>
  <c r="E49" i="61" s="1"/>
  <c r="E50" i="61" s="1"/>
  <c r="E39" i="61"/>
  <c r="E34" i="61"/>
  <c r="E33" i="61"/>
  <c r="E32" i="61"/>
  <c r="E31" i="61"/>
  <c r="E29" i="61"/>
  <c r="E26" i="61" s="1"/>
  <c r="E21" i="61"/>
  <c r="E24" i="61" s="1"/>
  <c r="E48" i="60"/>
  <c r="B48" i="60"/>
  <c r="E47" i="60"/>
  <c r="E40" i="60"/>
  <c r="B40" i="60"/>
  <c r="E39" i="60"/>
  <c r="E38" i="60"/>
  <c r="E36" i="60"/>
  <c r="E31" i="60"/>
  <c r="E32" i="60" s="1"/>
  <c r="E41" i="59"/>
  <c r="E37" i="59"/>
  <c r="E36" i="59"/>
  <c r="E25" i="59"/>
  <c r="E24" i="59"/>
  <c r="E23" i="59"/>
  <c r="E35" i="66" l="1"/>
  <c r="E30" i="67"/>
  <c r="E70" i="67"/>
  <c r="E72" i="67" s="1"/>
  <c r="E81" i="67"/>
  <c r="E46" i="67"/>
  <c r="E60" i="67"/>
  <c r="E82" i="67"/>
  <c r="E45" i="67"/>
  <c r="E59" i="67"/>
  <c r="E47" i="67"/>
  <c r="E71" i="67"/>
  <c r="E33" i="66"/>
  <c r="E28" i="65"/>
  <c r="E35" i="65"/>
  <c r="E36" i="65"/>
  <c r="E46" i="63"/>
  <c r="E47" i="63" s="1"/>
  <c r="E77" i="63"/>
  <c r="E25" i="63"/>
  <c r="E26" i="63" s="1"/>
  <c r="E36" i="63"/>
  <c r="E37" i="63" s="1"/>
  <c r="E25" i="62"/>
  <c r="E24" i="62"/>
  <c r="E26" i="62"/>
  <c r="E45" i="62"/>
  <c r="E46" i="62"/>
  <c r="E44" i="62"/>
  <c r="E37" i="62"/>
  <c r="E60" i="61"/>
  <c r="E25" i="61"/>
  <c r="E35" i="61"/>
  <c r="E22" i="61"/>
  <c r="E30" i="61"/>
  <c r="E27" i="61" s="1"/>
  <c r="E28" i="61" s="1"/>
  <c r="E47" i="61"/>
  <c r="E51" i="61"/>
  <c r="E61" i="61"/>
  <c r="E71" i="61"/>
  <c r="E109" i="61"/>
  <c r="E23" i="61"/>
  <c r="E72" i="61"/>
  <c r="E84" i="61"/>
  <c r="E45" i="61"/>
  <c r="E73" i="67" l="1"/>
  <c r="E48" i="67"/>
  <c r="E51" i="67"/>
  <c r="E52" i="67" s="1"/>
  <c r="E50" i="67"/>
  <c r="E49" i="67"/>
  <c r="E39" i="62"/>
  <c r="E38" i="62"/>
  <c r="E27" i="62"/>
  <c r="E32" i="62"/>
  <c r="E28" i="62"/>
  <c r="E29" i="62" s="1"/>
  <c r="E30" i="62"/>
  <c r="E31" i="62" s="1"/>
  <c r="E51" i="62"/>
  <c r="E47" i="62"/>
  <c r="E50" i="62"/>
  <c r="E48" i="62"/>
  <c r="E49" i="62" s="1"/>
  <c r="E40" i="61"/>
  <c r="E36" i="61"/>
  <c r="E37" i="61"/>
  <c r="E38" i="61"/>
  <c r="E48" i="61"/>
  <c r="E53" i="61"/>
  <c r="E35" i="62" l="1"/>
  <c r="E33" i="62"/>
  <c r="E34" i="62"/>
  <c r="E54" i="62"/>
  <c r="E53" i="62"/>
  <c r="E52" i="62"/>
  <c r="E54" i="61"/>
  <c r="E62" i="61"/>
  <c r="E55" i="61"/>
  <c r="E56" i="61"/>
  <c r="E41" i="61"/>
  <c r="E42" i="61"/>
  <c r="E63" i="61" l="1"/>
  <c r="E64" i="61"/>
  <c r="B29" i="2" l="1"/>
  <c r="C29" i="2"/>
  <c r="C26" i="2"/>
  <c r="D26" i="2"/>
</calcChain>
</file>

<file path=xl/sharedStrings.xml><?xml version="1.0" encoding="utf-8"?>
<sst xmlns="http://schemas.openxmlformats.org/spreadsheetml/2006/main" count="1997" uniqueCount="565">
  <si>
    <t>Nr.p.k.</t>
  </si>
  <si>
    <t>Objekta nosaukums</t>
  </si>
  <si>
    <t>Nr. P.k.</t>
  </si>
  <si>
    <t>Pavisam būvniecības izmaksas:</t>
  </si>
  <si>
    <t>Kopā</t>
  </si>
  <si>
    <t>Sastādija:</t>
  </si>
  <si>
    <t>Sertifikāta Nr.:</t>
  </si>
  <si>
    <t>Pārbaudīja:</t>
  </si>
  <si>
    <t>Kopsavilkuma aprēķini pa darbu veidiem vai konstruktīvajiem elementiem</t>
  </si>
  <si>
    <t>(Darba veids vai konstruktīvā elementa nosaukums)</t>
  </si>
  <si>
    <t>Kods, tāmes Nr.</t>
  </si>
  <si>
    <t>Saisinājums</t>
  </si>
  <si>
    <t>Darba veids vai konstruktīvā elementa nosaukums</t>
  </si>
  <si>
    <t>Tai skaitā</t>
  </si>
  <si>
    <t>Darbietilpība (c/h)</t>
  </si>
  <si>
    <t>t.sk.darba aizsardzība</t>
  </si>
  <si>
    <t>Pavisam kopā</t>
  </si>
  <si>
    <t>Kods</t>
  </si>
  <si>
    <t>Darba nosaukums</t>
  </si>
  <si>
    <t>Mērvienība</t>
  </si>
  <si>
    <t>Daudzums</t>
  </si>
  <si>
    <t>Vienības izmaksas</t>
  </si>
  <si>
    <t>Kopā uz visu apjomu</t>
  </si>
  <si>
    <t>laika norma (c/h)</t>
  </si>
  <si>
    <t>darbietilpība (c/h)</t>
  </si>
  <si>
    <t>1</t>
  </si>
  <si>
    <t>2</t>
  </si>
  <si>
    <t>Pārbaudija:</t>
  </si>
  <si>
    <t>(paraksts un tā atšifrējums, datums)</t>
  </si>
  <si>
    <t xml:space="preserve"> BŪVNIECĪBAS KOPTĀME</t>
  </si>
  <si>
    <t>darba samaksas likme (EUR/h)</t>
  </si>
  <si>
    <t>darba alga (EUR)</t>
  </si>
  <si>
    <t>mehānismi (EUR)</t>
  </si>
  <si>
    <t>Kopā (EUR)</t>
  </si>
  <si>
    <t>summa (EUR)</t>
  </si>
  <si>
    <t>Tāmes izmaksas (EUR)</t>
  </si>
  <si>
    <t>Virsizdevumi</t>
  </si>
  <si>
    <t>Objekta izmaksas (EURO)</t>
  </si>
  <si>
    <t xml:space="preserve">PVN 21% </t>
  </si>
  <si>
    <t>kompl</t>
  </si>
  <si>
    <t>kg</t>
  </si>
  <si>
    <t xml:space="preserve">1.1.pielikums </t>
  </si>
  <si>
    <t>nolikumam</t>
  </si>
  <si>
    <t xml:space="preserve">Darbu daudzumu saraksts </t>
  </si>
  <si>
    <t xml:space="preserve">Atklāts konkurss </t>
  </si>
  <si>
    <t>IEPIRKUMS:</t>
  </si>
  <si>
    <t>OBJEKTS:</t>
  </si>
  <si>
    <t>BŪVES ADRESE:</t>
  </si>
  <si>
    <t>PASŪTĪTĀJS:</t>
  </si>
  <si>
    <t>AS "Olaines ūdens un siltums", vienotais reģ. Nr.50003182001, Kūdras iela 27, Olaine, LV -2114</t>
  </si>
  <si>
    <t>PRETENDENTS (UZŅĒMĒJS):</t>
  </si>
  <si>
    <t>Pretendents</t>
  </si>
  <si>
    <t>Nosaukums</t>
  </si>
  <si>
    <t>Pārstāvja Vārds, Uzvārds</t>
  </si>
  <si>
    <t>Paraksts</t>
  </si>
  <si>
    <t>z.v.</t>
  </si>
  <si>
    <t>AVK</t>
  </si>
  <si>
    <t>Peļņa</t>
  </si>
  <si>
    <t>%</t>
  </si>
  <si>
    <t>m</t>
  </si>
  <si>
    <t>ELT</t>
  </si>
  <si>
    <t>kpl</t>
  </si>
  <si>
    <t>Sastādīja:</t>
  </si>
  <si>
    <t>L D</t>
  </si>
  <si>
    <t>JUM</t>
  </si>
  <si>
    <t>Būvlaukuma iekārtošana un uzturēšana</t>
  </si>
  <si>
    <t>FAS</t>
  </si>
  <si>
    <t>PAG</t>
  </si>
  <si>
    <t>BS</t>
  </si>
  <si>
    <t>Būvtāfeles izgatavošana un montāža</t>
  </si>
  <si>
    <t>Smilšpapīrs</t>
  </si>
  <si>
    <t>Stiprinājumi un palīgmateriāli</t>
  </si>
  <si>
    <t>Palīgmateriāli</t>
  </si>
  <si>
    <t>būvizstrādājumi(EUR)</t>
  </si>
  <si>
    <t>būvizstrādājumi (EUR)</t>
  </si>
  <si>
    <t>Tiešās izmaksas kopā, t. sk. darba devēja sociālais nodoklis (%)</t>
  </si>
  <si>
    <t>Iepirkuma Nr. AS OŪS 2018/6</t>
  </si>
  <si>
    <t>"Daudzdzīvokļu dzīvojamās mājas Zemgales iela 51, Olainē energoefektivitātes paaugstināšana", IDN: AS OŪS 2018/6</t>
  </si>
  <si>
    <t>"Daudzdzīvokļu dzīvojamās mājas Zemgales iela 51, Olainē energoefektivitātes paaugstināšana"</t>
  </si>
  <si>
    <t>Zemgales iela 51, Olaine, Olaines novads, LV-2114</t>
  </si>
  <si>
    <t>1. BŪVLAUKUMA SAGATAVOŠANA</t>
  </si>
  <si>
    <t>01-00000</t>
  </si>
  <si>
    <t>Dēļu vairogu montāža koku aizsardzībai</t>
  </si>
  <si>
    <t>Pagaidu jumtiņa virs ieejas mezgliem uzbūve</t>
  </si>
  <si>
    <t>Kokmateriāls nesošām karkasam</t>
  </si>
  <si>
    <t>m3</t>
  </si>
  <si>
    <t>OSB 3,  22 mm jumta klājam</t>
  </si>
  <si>
    <t>m2</t>
  </si>
  <si>
    <t>OSB 3, 12 mm pagaidu sienām</t>
  </si>
  <si>
    <t>Mobilā celtniecības žoga piegāde un montāža</t>
  </si>
  <si>
    <t>tek.m</t>
  </si>
  <si>
    <t>Drošības zīmes montāža uz celtniecības žoga</t>
  </si>
  <si>
    <t>Ugunsgrēka vairogs ar smilšu kasti</t>
  </si>
  <si>
    <t>WC kabīnes montāža</t>
  </si>
  <si>
    <t>Būvmateriālu konteinera piegāde un montāža</t>
  </si>
  <si>
    <t>Celtnieku konteinera piegāde un montāža</t>
  </si>
  <si>
    <t>Sastatņu montāža un demontāža, ar aizsargsietu</t>
  </si>
  <si>
    <t>2. BŪVLAUKUMA UZTURĒŠANA</t>
  </si>
  <si>
    <t>Celtniecības žoga noma</t>
  </si>
  <si>
    <t>WC kabīnes noma ar apkalpošanu 4 reizes mēnesī</t>
  </si>
  <si>
    <t>gab</t>
  </si>
  <si>
    <t>Būvmateriālu konteinera noma</t>
  </si>
  <si>
    <t>Celtnieku konteinera noma</t>
  </si>
  <si>
    <t>Būvgrūžu konteinera noma</t>
  </si>
  <si>
    <t>Sastatņu noma, ieskaitot sietu</t>
  </si>
  <si>
    <t>Līgumcena</t>
  </si>
  <si>
    <t>Elektrības izmaksas</t>
  </si>
  <si>
    <t>Ūdens izmaksas</t>
  </si>
  <si>
    <t>DEMONTĀŽAS DARBI</t>
  </si>
  <si>
    <t>LOKĀLĀ TĀME Nr.1-1</t>
  </si>
  <si>
    <t>LOKĀLĀ TĀME Nr.0-1</t>
  </si>
  <si>
    <t>0-1</t>
  </si>
  <si>
    <t>1-1</t>
  </si>
  <si>
    <t>1. DEMONTĀŽAS DARBI ASĪS 1 -- 2</t>
  </si>
  <si>
    <t>Betona apmales demontāža</t>
  </si>
  <si>
    <t>Pagraba logu demontāža</t>
  </si>
  <si>
    <t>Kabeļu caurules saglabāšana zem projektējamās siltumizolācijas</t>
  </si>
  <si>
    <t>Esošās videokameras pārcelšana virs projektējamās siltumizolācijas, saglabājot novietojumu, paredzot jaunus stiprinājumus un kabeļus</t>
  </si>
  <si>
    <t>Kabeļa demontāža</t>
  </si>
  <si>
    <t>Zibensnovedēja stieples demontāža</t>
  </si>
  <si>
    <t>Dzegas skārda nosegdetaļas demontāža</t>
  </si>
  <si>
    <t>Esošās margas attīrīt no rūsas, pārkrāsot ar pretkorozijas krāsu pelēkā tonī</t>
  </si>
  <si>
    <t>Teknes un notekas demontāža</t>
  </si>
  <si>
    <t>Citi demontāžas darbi</t>
  </si>
  <si>
    <t>Būvgrūžu izvešana un utilizacija</t>
  </si>
  <si>
    <t>2. DEMONTĀŽAS DARBI ASĪS 2 -- 1</t>
  </si>
  <si>
    <t xml:space="preserve">Esošās satelīt antenas demontāža, pārcelšana uz jumtu, pagarinot kabeli  30 m, paredzot jaunus stiprinājumus </t>
  </si>
  <si>
    <t>3. DEMONTĀŽAS DARBI ASĪS A -- B</t>
  </si>
  <si>
    <t>Vējtvera apgaismojuma demontāža</t>
  </si>
  <si>
    <t>Esošā kabeļa saglabāšana zem projektējamās siltumizolācijas</t>
  </si>
  <si>
    <t>Esošā kabeļa ar sensoru saglabāšana zem projektējamās siltumizolācijas, sensoru pārcelšāna virs projektējamās siltumizolacijas</t>
  </si>
  <si>
    <t>Zīmes (komunikāciju apzīmējums) pārcelšāna virs projektējamas siltumizolācijas (Nr.5)</t>
  </si>
  <si>
    <t>Esoš karogu turētāju attīrīt no vecās krāsas, pārkrāsot ar pretkorozijas krāsu un montēt atpakaļ</t>
  </si>
  <si>
    <t>Esošo kabeļu saglabāšana, kuri no bēniņu stāva izvadīti uz blakus esošo māju</t>
  </si>
  <si>
    <t>Bēniņu ventilaciju ailu aizpildījums</t>
  </si>
  <si>
    <t>Esošo koka logu demontāža</t>
  </si>
  <si>
    <t>Esošo palodžu demontāža</t>
  </si>
  <si>
    <t>Mājas numurzīmes plāksnes demontāžaun montāža uzatjaunotās fasādes</t>
  </si>
  <si>
    <t>Zīmes (komunikāciju apzīmējums) pārcelšāna virs projektējamas siltumizolācijas (Nr.16)</t>
  </si>
  <si>
    <t>Esošā atvēruma aizpildīšana ar pamatu esktrudēto putupolistirolu</t>
  </si>
  <si>
    <t xml:space="preserve">Pagraba kāpņu un betona/mūra atbalstsienas un koka lūkas demontāža </t>
  </si>
  <si>
    <t>Informācijas dēļa demontāža un montāža atpakaļ</t>
  </si>
  <si>
    <t>Esošā parapeta skārda nosegdetaļas demontāžā ieejas lievenim, saglabājot OSB pamatni</t>
  </si>
  <si>
    <t>Esošs stikla bloku ailas aizpildījums</t>
  </si>
  <si>
    <t xml:space="preserve">Āra apgaismojuma lampas montāža </t>
  </si>
  <si>
    <t>Elektriskais kabelis 3*1.5 ar montāžu</t>
  </si>
  <si>
    <t>Apgaismojuma slēdža montāža</t>
  </si>
  <si>
    <t>4. DEMONTĀŽAS DARBI ASĪS B -- A</t>
  </si>
  <si>
    <t>Esošās satelīt antenas demontāža, pārcelšana uz jumtu, pagarinot kabeli  30 m, paredzot jaunus stiprinājumus (Nr.2)</t>
  </si>
  <si>
    <t>Ugunsdzēsības kāpņes lodžijās attīrīt no rūsas, pārkrāsot ar pretkorozijas krāsu pelēkā tonī</t>
  </si>
  <si>
    <t>Esošās satelīt antenas demontāža, pārcelšana uz jumtu, pagarinot kabeli  30 m, paredzot jaunus stiprinājumus (Nr.8)</t>
  </si>
  <si>
    <t>Kabeļu demontāža</t>
  </si>
  <si>
    <t>Demontēt lodžiju un logu restes</t>
  </si>
  <si>
    <t>Lodžiju aizstiklojuma demontāža (izņemot tos, kurus norādīts saglabāt)</t>
  </si>
  <si>
    <t>DE</t>
  </si>
  <si>
    <t>LOKĀLĀ TĀME Nr.1-2</t>
  </si>
  <si>
    <t>LOGU UN DURVJU MONTĀŽA</t>
  </si>
  <si>
    <t>1-2</t>
  </si>
  <si>
    <t>1. LOGU MONTĀŽA</t>
  </si>
  <si>
    <r>
      <t>Logs L-1 ar piegādi un montāžu (U</t>
    </r>
    <r>
      <rPr>
        <sz val="10"/>
        <rFont val="Calibri"/>
        <family val="2"/>
        <charset val="186"/>
      </rPr>
      <t>≤</t>
    </r>
    <r>
      <rPr>
        <sz val="10"/>
        <rFont val="Times New Roman"/>
        <family val="1"/>
      </rPr>
      <t>1,3W/m2*K), PVC rāmis ar stikla paketi, krāsa balta/balta, 800*800 mm</t>
    </r>
  </si>
  <si>
    <r>
      <t>Logs L-2 ar piegādi un montāžu (U</t>
    </r>
    <r>
      <rPr>
        <sz val="10"/>
        <rFont val="Calibri"/>
        <family val="2"/>
        <charset val="186"/>
      </rPr>
      <t>≤</t>
    </r>
    <r>
      <rPr>
        <sz val="10"/>
        <rFont val="Times New Roman"/>
        <family val="1"/>
      </rPr>
      <t>1,3W/m2*K), PVC rāmis ar stikla paketi, krāsa balta/balta, 800*800 mm</t>
    </r>
  </si>
  <si>
    <t>08-33000</t>
  </si>
  <si>
    <t>Logs L-7 ar piegādi un montāžu, PVC rāmis ar PVC aizpildījumui, krāsa balta/balta, 440*450 mm, kurā iemontēta 200*200 PVC reste</t>
  </si>
  <si>
    <t>Metāla reste L-8 ar piegādi un montāžu, 900*200 mm,</t>
  </si>
  <si>
    <t>13-00000</t>
  </si>
  <si>
    <t>Tvaika necaurlaidīga lenta montāža (tikai maināmajiem logiem dzīvokļiem un kāpņu, ieskaitot durvis AD - 1)</t>
  </si>
  <si>
    <t>Loga blīvējošās lentas montāža (tikai maināmajiem logiem)</t>
  </si>
  <si>
    <t>Difūzijas lenta montāža visiem visiem ārējiem  logiem, izņemot pagraba un bēniņu logus, ieskaitot kāpņu telpas ārdurvis</t>
  </si>
  <si>
    <t>08-33200</t>
  </si>
  <si>
    <t>MDF vai PVC plaodzes montāža, b~180mm dzīvokļa logiem un b~350 mm logam L-9</t>
  </si>
  <si>
    <t>08-33300</t>
  </si>
  <si>
    <t>Ārējas skārda palodzes montāža, b=380 mm</t>
  </si>
  <si>
    <t>10-04000</t>
  </si>
  <si>
    <t>Ailu apmešana pa perimtru pirms loga montāžas (tikai maināmajiem logiem dzīvokļiem un kāpņu telpai, ieskaitot durvis AD - 1</t>
  </si>
  <si>
    <t>Grunts</t>
  </si>
  <si>
    <t>l</t>
  </si>
  <si>
    <t>Apmešanas java</t>
  </si>
  <si>
    <t>2. DURVIS</t>
  </si>
  <si>
    <t>07-12000</t>
  </si>
  <si>
    <t>Ārdurvju bloks AD-1, 1250*2300 mm ar augšējo neveramo daļu (1250*300 mm), siltinātas metāla durvis ar stikla paketi  (U≤1,6W/m2*K), durvis apakšējā daļā montēt ventilācijas resti 430*75 mm, krāsa pēs krāsu pases, ar rokturi un izgatavot 40 atslēgu kopijas, pašaizveršanas mehānisms. Ieskaitot skārda nosegelementi savienojumu vietās</t>
  </si>
  <si>
    <t>Esošā ārdurvju bloka AD-2, 1310*2300 mm  remonts, pārkrāsošāna ar pretkorozijas krāsu no abām pusēm, uzstādīt pašaizveršanas  mehānismu, durvīm uzstādīt blīvgumiju</t>
  </si>
  <si>
    <t>Durvis D-1 , 1300*2100 mm, ar piegādi un montāžu, PVC ar stikla paketi, stikls triecienizturīgs, stiprināts cinkots profils, krāsas balta/balta, hidrauliskais, regulējamais pašaizveršanas mehānisms. Pirms montāžas demontēt vecās durvis</t>
  </si>
  <si>
    <t>Durvis D-2 , 700*1450 mm, ar piegādi un montāžu, metāla, EI-60, krāsa spelēkas/pelēkas,  pašaizveršanas mehānisms. Pirms montāžas demontēt vecās durvis</t>
  </si>
  <si>
    <t>Durvis D-3 , 900*1450 mm, ar piegādi un montāžu, metāla, EI-60, krāsa spelēkas/pelēkas,  pašaizveršanas mehānisms. Pirms montāžas demontēt vecās durvis</t>
  </si>
  <si>
    <t>Durvju ailām  skārda nosegdetaļas montāžā, kas nosedz ailas undurvju savienojumu (pa perimetru ailai, krāsots skārda elements L formas 40*100 mm)</t>
  </si>
  <si>
    <t>LOKĀLĀ TĀME Nr.1-3</t>
  </si>
  <si>
    <t>FASĀDES APDARE</t>
  </si>
  <si>
    <t>1. FASĀDES SILTINĀŠANA</t>
  </si>
  <si>
    <t>Ārsienas plaknes līdzināšana, slāņa biezums līdz 5 mm (ja nepieciešams)</t>
  </si>
  <si>
    <t xml:space="preserve"> kg</t>
  </si>
  <si>
    <t>Siltumizolācijas montāža, 150 mm, vietām 50 mm</t>
  </si>
  <si>
    <t>Fasādes izolācijas tapa ar Metāla naglu, 120 mm</t>
  </si>
  <si>
    <t>Fasādes izolācijas tapa ar Metāla naglu, 220 mm</t>
  </si>
  <si>
    <t>Vates tablete dībeļa priekšā</t>
  </si>
  <si>
    <t>Putupolistirols EPS 100, 50 mm, (lambda=0.034 W/mK), lodžijas zonā (Mezgls 16)</t>
  </si>
  <si>
    <t>Putupolistirols EPS 100, 150 mm, (lambda=0.034 W/mK), lodžijas zonā (Mezgls 17)</t>
  </si>
  <si>
    <t>Perimetra profils ar lāseni, 50 mm, AL</t>
  </si>
  <si>
    <t>Perimetra profils ar lāseni, 150 mm, AL</t>
  </si>
  <si>
    <t>Siltumizolācijas armēšana</t>
  </si>
  <si>
    <t>Stiklašķiedras siets 160g/m2</t>
  </si>
  <si>
    <t>Stūris ēku siltināšanai</t>
  </si>
  <si>
    <t>Dekoratīvā apmetuma ierīkošana</t>
  </si>
  <si>
    <t>2. VĒJTVERA FASĀDES SILTINĀŠANA (MEZGLS 11)</t>
  </si>
  <si>
    <t>Siltumizolācijas montāža, 100 mm</t>
  </si>
  <si>
    <t>Perimetra profils ar lāseni, 100 mm, AL</t>
  </si>
  <si>
    <t>Siltumizolācijas papildus armēšana. I.kategorija</t>
  </si>
  <si>
    <t>3. AILES SILTINĀŠANA</t>
  </si>
  <si>
    <t>Siltumizolācijas montāža, 30 mm</t>
  </si>
  <si>
    <t>4. LOGU AILES L-9 AIZMŪRĒŠANA</t>
  </si>
  <si>
    <t>Logu ailes L-9 aizmūrēšana</t>
  </si>
  <si>
    <t>Keramzītbetona bloki  3 Mpa, 300 mm</t>
  </si>
  <si>
    <t>Mūrēšanas java</t>
  </si>
  <si>
    <t>Armējums un citi palīgmateriāli</t>
  </si>
  <si>
    <t>Apmetuma izveide no iekšpuses un ārpuses aizmūrētāi daļai</t>
  </si>
  <si>
    <t>Apmetuma java</t>
  </si>
  <si>
    <t>Stiklašķiedras siets  160 gr/m2</t>
  </si>
  <si>
    <t>5. MONITORINGS</t>
  </si>
  <si>
    <t>Veikt plaisas 9.stāva dzīvoklī monitoringu pirms būvdarbu uzsākšanas un būvdarbu laikā - paneļa un rīgēļa savienojuma vietā</t>
  </si>
  <si>
    <t>6. LODŽIJAS STARPSIENU APDARE</t>
  </si>
  <si>
    <t>Lodžijas starpsienas līdzināšana, remonts , slāņa biezums līdz 5 mm (ja nepieciešams)</t>
  </si>
  <si>
    <t>lodžijas starpsienas pārkrāsošana no abām pusēm</t>
  </si>
  <si>
    <t>Fasādes krāsa (atbilstoši balkona sienas tonim)</t>
  </si>
  <si>
    <t>7. LODŽIJAS REMONTS (MEZGLS 16)</t>
  </si>
  <si>
    <t>Lodžijas esošā seguma demontāža</t>
  </si>
  <si>
    <t>Lodžijas grīdas hidroizolācija</t>
  </si>
  <si>
    <t>Betona virsmas attīrīšana no atlipušajiem betona gableim, stiegrojumu attīrīt no rūsas`</t>
  </si>
  <si>
    <t>Gruntēt attīrītās vietas</t>
  </si>
  <si>
    <t>Stiegrojuma aizsargslāņa atjaunošana</t>
  </si>
  <si>
    <t>Lodžijas griestu virsmas armēšana</t>
  </si>
  <si>
    <t>Esošo balkona margu attīrīšana, virsmas gruntēšana un krāsošana</t>
  </si>
  <si>
    <t>Krāsa</t>
  </si>
  <si>
    <t>Skārda lāseņa montāža</t>
  </si>
  <si>
    <t>Margu savienojuma metinājuma šuvju pārbaude, nepieciešamības gadijumā pārmetināšāna, savienojuma attīrīšana no rūsas un nokrāsošana ar pretkorozijas krasu</t>
  </si>
  <si>
    <t>lodžija</t>
  </si>
  <si>
    <t>Dziļi impregnets koka dēlis, b=100 mm ar stiprinājumiem</t>
  </si>
  <si>
    <t>HAT profils H20 30*1.5 ar stiprinājumiem</t>
  </si>
  <si>
    <t>Cementa skāidu plātne 12 mm ar stiprinajumiem</t>
  </si>
  <si>
    <t>Grunts art tonēto krāsu</t>
  </si>
  <si>
    <t>8. LIEVEŅA MARGA (MEZGLS 19)</t>
  </si>
  <si>
    <t>Cinkoto metāla margu izgatavošana un montāža</t>
  </si>
  <si>
    <t>Cinkota metāla plāksne 160x160x4mm ar stiprinājumiem</t>
  </si>
  <si>
    <t>gab.</t>
  </si>
  <si>
    <t xml:space="preserve">Cinkota, apaļa metāla vertikālā caurule. d=60mm, t=2mm ar stiprinājumiem </t>
  </si>
  <si>
    <t xml:space="preserve">Cinkota, apaļa metāla horizontālā caurule. d=60mm, t=2mm ar stiprinājumiem </t>
  </si>
  <si>
    <t xml:space="preserve">Cinkota, apaļa metāla horizontālā caurule. d=15mm, t=2mm ar stiprinājumiem </t>
  </si>
  <si>
    <t>1-3</t>
  </si>
  <si>
    <t>COKOLA APDARE</t>
  </si>
  <si>
    <t>COK</t>
  </si>
  <si>
    <t>1-4</t>
  </si>
  <si>
    <t>LOKĀLĀ TĀME Nr.1-4</t>
  </si>
  <si>
    <t>1. COKOLA SILTINĀŠANA</t>
  </si>
  <si>
    <t>Zemes rakšanas darbi dziļumā līdz 1200 mm no apmales virsmas</t>
  </si>
  <si>
    <t>Esošā apmetuma, kurš atslāņojies, noņemšana</t>
  </si>
  <si>
    <t>Uzziežama bitumena mastikas vertikāla hidroizolācija</t>
  </si>
  <si>
    <t>Putupolistirola tablete dībeļa priekšā</t>
  </si>
  <si>
    <t>Pamatu putupolistirols EPS 150, 100 mm, (lambda=0.034 W/mK)</t>
  </si>
  <si>
    <t>Pamatu putupolistirols EPS 150, 50 mm, (lambda=0.034 W/mK)</t>
  </si>
  <si>
    <t>2. COKOLA SILTINĀŠANA VĒJTVERIM (MEZGLS 11)</t>
  </si>
  <si>
    <t>Esošā apmetuma, kurš atslāņojies, nnoņemšana</t>
  </si>
  <si>
    <t>3. VĒJTVERA PRIEKŠA (MEZGLS 13)</t>
  </si>
  <si>
    <t>Siltumizolācijas montāža, 100 mm, h=200 mm</t>
  </si>
  <si>
    <t>Cokola profils ar lāseni</t>
  </si>
  <si>
    <t>4. GĀZES VADA APDARE (MEZGLS 5)</t>
  </si>
  <si>
    <t>Esošā gāzes vada pārkrāsošana ar pretkorozijas krāsi esošājā tonī.</t>
  </si>
  <si>
    <t>Fasādes daļa ap gāzesvadu bez siltumizolacijas. Sienu gruntēt, veidot armējošo slāni un dekoratīvo apdari atbilstoši fasādes risinājumam</t>
  </si>
  <si>
    <t>JUMTA REMONTS</t>
  </si>
  <si>
    <t>LOKĀLĀ TĀME Nr.1-6</t>
  </si>
  <si>
    <t>LOKĀLĀ TĀME Nr.1-5</t>
  </si>
  <si>
    <t>1. VENTILĀCIJAS KANĀLI</t>
  </si>
  <si>
    <t>Tīrīt esošos ventilācijas kanālus no 1 līdz 5 stāvam</t>
  </si>
  <si>
    <t>Jaunu cinkota  skārda jumtiņu uzstādīšana virs ventilāciajs kanāliem J1 un V2</t>
  </si>
  <si>
    <t>Esošo ventilācijas izvadu (V1, V2, V3) savienojuma ar jumta paneli atjaunošana no bēniņu telpas puses, attīrot paneļu stiegrojumu no rūsas un atlipušās savienojuma vietas aizpildot ar cementa javu Ceresit CD 26 vai analogu</t>
  </si>
  <si>
    <t>Ventilācijas izvada (V1, V2, V3) pieslēgumu vietu pie jumta aplīmēšana ar bitumena ruļļu materiālu 300 mm augstumā no jumta seguma virsmas</t>
  </si>
  <si>
    <t>Gāze un citi palīgmateriāli</t>
  </si>
  <si>
    <t>2. JUMTA MARGU REMONTS</t>
  </si>
  <si>
    <t>Esošajam jumta margām pārbaudīt metinājuma šuves, atjaunot metinātos savienojumus, ja nepieciešams. Margas attīŗīt no rūsas un  pārkrāsot  pretkorozijas krāsu 2 kārtās Hammerite - Hammered pelēkā tonī</t>
  </si>
  <si>
    <t>Metala stabu M2 nostiprināt ar atsaitēm pie esošajiem jumta paneļiem</t>
  </si>
  <si>
    <t>3. JUMTA LŪKAS REMONTS</t>
  </si>
  <si>
    <t>Attīrīt esošo metāla lūku JL no rūsas, pārkrāsot ar pretkorozijas krasu Hammerite - Hammered 2 kārtās pelēkā tonī, no abam pusem, jumta  lūkas izmēers -850*650 mm</t>
  </si>
  <si>
    <t>Jumta lūkas pa perimetru uzstādīt blīvgumiju</t>
  </si>
  <si>
    <t>4. JUMTA SEGUMA REMONTS</t>
  </si>
  <si>
    <t>Jumta bitumena ruļļu seguma remonts vietās, kur bēniņu stāvā redzami ūdens notecējumi (10% no kopējas jumta seguma platības)</t>
  </si>
  <si>
    <t>Jumta bitumena ruļļu seguma remonts pie esošās lietus ūdens novadsistēmas piltuvju</t>
  </si>
  <si>
    <t>5. PARAPETA APDARE (MEZGLS 4)</t>
  </si>
  <si>
    <t>Cinkotās locītas skārda parapeta nosegdetaļas platūmā ap 500 mm montāža ar stiprinājumiem un palīgmateriāliem</t>
  </si>
  <si>
    <t>Jumta bitumena ruļļu seguma uzklāšana platumā ap 300 mm</t>
  </si>
  <si>
    <t>6. VĒJTVERA SĀNU SIENA. (MEZGLS 12)</t>
  </si>
  <si>
    <t>Vējtvera sānu sienas dzegas apdare</t>
  </si>
  <si>
    <t>Impregnēta koka brusa 120*120 mm</t>
  </si>
  <si>
    <t>Cinkoti leņķi 40*40*2</t>
  </si>
  <si>
    <t>Dībeļi leņķu montāžai</t>
  </si>
  <si>
    <t>Teknes āķis, s=700 mm</t>
  </si>
  <si>
    <t>Pusapaļa lietus ūdens tekne 125 mm</t>
  </si>
  <si>
    <t>Apaļā lietus ūdens noteka, d.100 mm</t>
  </si>
  <si>
    <t>Ruberoids</t>
  </si>
  <si>
    <t>Skārda nosegdetaļa ar lāseni</t>
  </si>
  <si>
    <t>Stiprinajumi skārda detaļām</t>
  </si>
  <si>
    <t>Ārdarbu silikons</t>
  </si>
  <si>
    <t>tube</t>
  </si>
  <si>
    <t>7. VĒJTVERA PARAPETS. (MEZGLS 14)</t>
  </si>
  <si>
    <t>Vējtvera parapeta remontdarbi</t>
  </si>
  <si>
    <t>OSB 3, 12 mm</t>
  </si>
  <si>
    <t>Stiprinājumi</t>
  </si>
  <si>
    <t>Skārda nosegdetaļa parapetam ar vēja maliņu un lāseni</t>
  </si>
  <si>
    <t>Nogriezt esošos ķieģeļu izvirzījumus virs durvīm/loga</t>
  </si>
  <si>
    <t>8. KĀPŅU TELPAS UN VĒJTVERA JUMTA SAVIENOJUMS. (MEZGLS 15)</t>
  </si>
  <si>
    <t>Sienas un jumta savienojuma vietas apdare</t>
  </si>
  <si>
    <t>Lezēna akmens vates pārēja (trīsstūra vate)</t>
  </si>
  <si>
    <t>PAGRABA STĀVA SILTINĀŠANA</t>
  </si>
  <si>
    <t>1. DEMONTĀŽAS DARBI</t>
  </si>
  <si>
    <t>Visiem pagraba stāva esošājiem šķūņiem sienas augšpusi nogriezt /apmērām 200 mm/</t>
  </si>
  <si>
    <t>2. PAGRABA GRIESTU SILTINĀŠANA</t>
  </si>
  <si>
    <t>Griestu betona virsmas attīrīšana no atlipušajiem betona gabaliem, stiegrojuma attīrīšāna no rūsas (apmēram 15% mo griseu kopējās platības)</t>
  </si>
  <si>
    <t>Pagraba griestu siltināšana</t>
  </si>
  <si>
    <t>3. PAGRABA LŪKAS AIZMŪRĒŠANA</t>
  </si>
  <si>
    <t>Esošo pagraba lūkas aizmūrēšana</t>
  </si>
  <si>
    <t>Keramzītbetona bloki  3 Mpa, 200 mm</t>
  </si>
  <si>
    <t>Aizmūrētas daļas hidroizolēšana no ārpuses</t>
  </si>
  <si>
    <t>Bituma mastika</t>
  </si>
  <si>
    <t>Pagraba logu ailā no iekšpuses skārda nosegdetaļas montāžā, kas nosedz ailas un loga savienojumu (pa perimetru ailai, skārda elements L formas 40*100 mm)</t>
  </si>
  <si>
    <t>LOKĀLĀ TĀME Nr.1-7</t>
  </si>
  <si>
    <t>IEKŠTELPU APDARES DARBI</t>
  </si>
  <si>
    <t>1. AILU APDARE NO IEKŠPUSES KĀPŅU TELPĀ</t>
  </si>
  <si>
    <t xml:space="preserve">Ailu apmešana no iekšpuses </t>
  </si>
  <si>
    <t>Logu ailes gruntēšana, špaktelēšana, slīpēšana</t>
  </si>
  <si>
    <t>logs</t>
  </si>
  <si>
    <t>Logu ailes krāsošana divās kārtās</t>
  </si>
  <si>
    <t>2. LOGU AILU APDARE NO IEKŠPUSES DZĪVOKĻOS (TIKAI MAINĀMAJIEM LOGIEM)</t>
  </si>
  <si>
    <t>Logu ailes apdare ar ģipškartonu</t>
  </si>
  <si>
    <t>Reģipsis GKBI</t>
  </si>
  <si>
    <t>3. APDARES DARBI PĒC RADIATORU MONTĀŽAS</t>
  </si>
  <si>
    <t>Apdares darbi pēc radiatoru montāžas</t>
  </si>
  <si>
    <t>LOKĀLĀ TĀME Nr.1-8</t>
  </si>
  <si>
    <t>BĒNIŅU SILTINĀŠANA</t>
  </si>
  <si>
    <t>1. BĒNIŅU STĀVA SILTINĀŠANA</t>
  </si>
  <si>
    <t>Iztīrīt bēniņu telpu no esošājiem gružiem</t>
  </si>
  <si>
    <t>Tvaika izolācijas ieklāšana uz bēniņu grīdas</t>
  </si>
  <si>
    <t>PVC tvaika izolācija</t>
  </si>
  <si>
    <t>Bēniņu grīdas siltināšana, 300 mm</t>
  </si>
  <si>
    <t>2. BĒNIŅU LAIPAS (MEZGLS 18)</t>
  </si>
  <si>
    <t>Koka laipas ar platumu 1000 mm izbūve</t>
  </si>
  <si>
    <t>Antiseptizētas koka brusas 50*200 mm</t>
  </si>
  <si>
    <t>Antiseptizētas koka brusas 50*100 mm</t>
  </si>
  <si>
    <t>Antiseptizētas koka dēļi 30*100 mm</t>
  </si>
  <si>
    <t>Stiprinājumi (naglas, skrūves)</t>
  </si>
  <si>
    <t>Palīgmateriāli (ruberoids, utt.)</t>
  </si>
  <si>
    <t>Koka laipas ar platumu 1200 mm izbūve</t>
  </si>
  <si>
    <t>3. DURVJU AILES D-2 AIZMŪRĒŠANA</t>
  </si>
  <si>
    <t>Durvju ailes D-2 aizmūrēšana</t>
  </si>
  <si>
    <t>Apmetuma izveide no kāpņu telpas puses</t>
  </si>
  <si>
    <t>Apmetuma vietas gruntēšana, špaktelēšana, slīpēšana</t>
  </si>
  <si>
    <t>Apmetuma vietas krāsošana divās kārtās</t>
  </si>
  <si>
    <t>4. KĀPŅU TELPAS  UN LIFTA TEHNSIKĀS TELPAS GRIESTU SILTINĀŠANA (MEZGLS 6)</t>
  </si>
  <si>
    <t>Siltumizolācijas montāža, 150 mm</t>
  </si>
  <si>
    <t>5. KĀPŅU TELPAS UN LIFTA TEHNISKĀS TELPAS STARPSIENAS SILTINĀŠANA (MEZGLS 6)</t>
  </si>
  <si>
    <t>6. PAKAPIENU MŪRĒŠANA (MEZGLS 7)</t>
  </si>
  <si>
    <t>Pakapienu mūrēšana pie durvīm D-2 un D-3</t>
  </si>
  <si>
    <t>Pakapienu apflīzēšana</t>
  </si>
  <si>
    <t>Grīdas flīzes</t>
  </si>
  <si>
    <t>Flīžu līme</t>
  </si>
  <si>
    <t>Šuvotājs</t>
  </si>
  <si>
    <t>Ugunsdrošās putas 750 ml</t>
  </si>
  <si>
    <t>bal</t>
  </si>
  <si>
    <t>LOKĀLĀ TĀME Nr.1-9</t>
  </si>
  <si>
    <t>LABIEKĀRTOŠANAS DARBI</t>
  </si>
  <si>
    <t>1. BRUĢĒŠANAS DARBI. APMALE</t>
  </si>
  <si>
    <t>Bruģēšanas darbi, apmales platums 600 mm</t>
  </si>
  <si>
    <t>Betona bruģakmens, 60 mm</t>
  </si>
  <si>
    <t>Sīkšķembas, fr. 2-8mm, slānis 30 mm</t>
  </si>
  <si>
    <t>Dolmīta šķembas, fr. 16-45mm, 160 mm</t>
  </si>
  <si>
    <t>Smilts, 1000 mm</t>
  </si>
  <si>
    <t>Ietves apmales 80*200*1000 mm</t>
  </si>
  <si>
    <t>Apbetonējums apmalei</t>
  </si>
  <si>
    <t>2. ZĀLIENA ATJAUNOŠANA.</t>
  </si>
  <si>
    <t>Zāliena atjaunošana, pievedot  augsnes kārtu - 50 mm biezumā, saglabājot reljefu ar kritumu prom no ēkas</t>
  </si>
  <si>
    <t>Melnzeme</t>
  </si>
  <si>
    <t>Sēklas</t>
  </si>
  <si>
    <t>LOKĀLĀ TĀME Nr.2-1</t>
  </si>
  <si>
    <t>ZIBENSAIZSARDZĪBA</t>
  </si>
  <si>
    <t>1. MATERIALU SARAKSTS</t>
  </si>
  <si>
    <t>Uztvērēja masts ar atsaitēm- h=4m</t>
  </si>
  <si>
    <t>Zibensnovedēja stieple 8mm karsti cinkota</t>
  </si>
  <si>
    <t>Zemējuma lenta 30x3 karsti cinkota</t>
  </si>
  <si>
    <t>Zemējuma elektrods 3m,20mm</t>
  </si>
  <si>
    <t>Stieples turētājs pa sienu, jumtu</t>
  </si>
  <si>
    <t>Diagonālā krustklemme  stieples un lentas savienošanai</t>
  </si>
  <si>
    <t>Mērījumu klemme stieple/stieple</t>
  </si>
  <si>
    <t>Zemējuma vads Cu 1x16mm2</t>
  </si>
  <si>
    <t>Palīgmateriāli, neuzskaitītie materiāli</t>
  </si>
  <si>
    <t>2. DARBS</t>
  </si>
  <si>
    <t>Zibensuztvērēja montāža</t>
  </si>
  <si>
    <t>Zibensnovedēja stieples montāža pa sienu, jumtu</t>
  </si>
  <si>
    <t>Tranšejas rakšana un aizbēršana</t>
  </si>
  <si>
    <t>Zemējuma lentas montāža tranšejā</t>
  </si>
  <si>
    <t>Zemējuma elektroda montāža</t>
  </si>
  <si>
    <t>Pārsprieguma aizsardzības moduļa uzstādīšana</t>
  </si>
  <si>
    <t>Zemējuma vada montāža pa pagraba sienu/griestiem</t>
  </si>
  <si>
    <t>Palīgmateriālu montāža</t>
  </si>
  <si>
    <t>LOKĀLĀ TĀME Nr.2-2</t>
  </si>
  <si>
    <t>APKURE</t>
  </si>
  <si>
    <t>1. APKURES SISTĒMA</t>
  </si>
  <si>
    <t>1.</t>
  </si>
  <si>
    <t>2.</t>
  </si>
  <si>
    <t>3.</t>
  </si>
  <si>
    <t>4.</t>
  </si>
  <si>
    <t>Tērauda metināmā caurule 15, (21.3 x 2.6) </t>
  </si>
  <si>
    <t>5.</t>
  </si>
  <si>
    <t>Tērauda metināmā caurule 20, (26.8 x 2.6)</t>
  </si>
  <si>
    <t>6.</t>
  </si>
  <si>
    <t>Tērauda metināmā caurule 25, (33.7 x 2.6)</t>
  </si>
  <si>
    <t>7.</t>
  </si>
  <si>
    <t>Tērauda metināmā caurule 32, (42.3 x 2.6) </t>
  </si>
  <si>
    <t>8.</t>
  </si>
  <si>
    <t>Tērauda metināmā caurule 40,  (48.0 x 3.2)</t>
  </si>
  <si>
    <t>9.</t>
  </si>
  <si>
    <t>10.</t>
  </si>
  <si>
    <t>Tērauda metināms  līkums 90-20</t>
  </si>
  <si>
    <t>11.</t>
  </si>
  <si>
    <t>Tērauda metināms  līkums 90-25</t>
  </si>
  <si>
    <t>12.</t>
  </si>
  <si>
    <t>Tērauda metināms  līkums 90-40</t>
  </si>
  <si>
    <t>13.</t>
  </si>
  <si>
    <t>Tērauda metināms T-gabals 90, 20/20</t>
  </si>
  <si>
    <t>14.</t>
  </si>
  <si>
    <t>Tērauda metināms T-gabals 90, 25/25/20</t>
  </si>
  <si>
    <t>15.</t>
  </si>
  <si>
    <t>Tērauda metināms T-gabals 90, 25/25/32</t>
  </si>
  <si>
    <t>16.</t>
  </si>
  <si>
    <t xml:space="preserve">Tērauda metināms T-gabals 90, 40/40/25 </t>
  </si>
  <si>
    <t>17.</t>
  </si>
  <si>
    <t>Tērauda metināms T-gabals 90 , 40/40</t>
  </si>
  <si>
    <t>18.</t>
  </si>
  <si>
    <t>Presējamais tērauda T-gabals 90, 15/15</t>
  </si>
  <si>
    <t>19.</t>
  </si>
  <si>
    <t>Presējamais tērauda T-gabals 90, 15/18/15</t>
  </si>
  <si>
    <t>20.</t>
  </si>
  <si>
    <t>Presējamais tērauda T-gabals 90, 22/22/15</t>
  </si>
  <si>
    <t>21.</t>
  </si>
  <si>
    <t>Tērauda metināma pāreja, 20/15</t>
  </si>
  <si>
    <t>22.</t>
  </si>
  <si>
    <t>Tērauda metināma pāreja, 25/20</t>
  </si>
  <si>
    <t>23.</t>
  </si>
  <si>
    <t>Tērauda metināma pāreja, 40/25</t>
  </si>
  <si>
    <t>24.</t>
  </si>
  <si>
    <t>Tērauda metināma pāreja, 40/32</t>
  </si>
  <si>
    <t>25.</t>
  </si>
  <si>
    <t>Presējamais tērauda pāreja, 18/15</t>
  </si>
  <si>
    <t>26.</t>
  </si>
  <si>
    <t>Presējamais tērauda pāreja, 22/18</t>
  </si>
  <si>
    <t>27.</t>
  </si>
  <si>
    <t xml:space="preserve">Tērauda vītņu korķis, 20 </t>
  </si>
  <si>
    <t>28.</t>
  </si>
  <si>
    <t>Tērauda radiātors komplektā ar termogalvu un noslēgarmatūru C22-500-500</t>
  </si>
  <si>
    <t>kompl.</t>
  </si>
  <si>
    <t>29.</t>
  </si>
  <si>
    <t>Tērauda radiātors komplektā ar termogalvu un noslēgarmatūru C22-500-600</t>
  </si>
  <si>
    <t>30.</t>
  </si>
  <si>
    <t>Tērauda radiātors komplektā ar termogalvu un noslēgarmatūru C22-500-700</t>
  </si>
  <si>
    <t>31.</t>
  </si>
  <si>
    <t>Tērauda radiātors komplektā ar termogalvu un noslēgarmatūru C22-500-800</t>
  </si>
  <si>
    <t>32.</t>
  </si>
  <si>
    <t>Tērauda radiātors komplektā ar termogalvu un noslēgarmatūru C22-600-1200</t>
  </si>
  <si>
    <t>33.</t>
  </si>
  <si>
    <t>34.</t>
  </si>
  <si>
    <t>35.</t>
  </si>
  <si>
    <t>36.</t>
  </si>
  <si>
    <t>Noslēgventīlis ar garo rokturi DN-20</t>
  </si>
  <si>
    <t>37.</t>
  </si>
  <si>
    <t>Noslēgventīlis ar garo rokturi DN-25</t>
  </si>
  <si>
    <t>38.</t>
  </si>
  <si>
    <t>Noslēgventīlis ar garo rokturi DN-40</t>
  </si>
  <si>
    <t>39.</t>
  </si>
  <si>
    <t>Automātiskais atgaisotajs 1/2</t>
  </si>
  <si>
    <t>40.</t>
  </si>
  <si>
    <t>Fasondaļās (papildus, kuras nav uzrādītas materiāļu specifikācijā)</t>
  </si>
  <si>
    <t>41.</t>
  </si>
  <si>
    <t>Caurļvadu siltumizolācijas čaula ar folijas pārklājumu, λd pie 50°C 0,037 W/mK, 18/40</t>
  </si>
  <si>
    <t>42.</t>
  </si>
  <si>
    <t>Caurļvadu siltumizolācijas čaula ar folijas pārklājumu, λd pie 50°C 0,037 W/mK, 22/50</t>
  </si>
  <si>
    <t>43.</t>
  </si>
  <si>
    <t>Caurļvadu siltumizolācijas čaula ar folijas pārklājumu, λd pie 50°C 0,037 W/mK, 28/50</t>
  </si>
  <si>
    <t>44.</t>
  </si>
  <si>
    <t>Caurļvadu siltumizolācijas čaula ar folijas pārklājumu, λd pie 50°C 0,037 W/mK, 35/50</t>
  </si>
  <si>
    <t>45.</t>
  </si>
  <si>
    <t>Caurļvadu siltumizolācijas čaula ar folijas pārklājumu, λd pie 50°C 0,037 W/mK, 42/50</t>
  </si>
  <si>
    <t>46.</t>
  </si>
  <si>
    <t>Caurļvadu siltumizolācijas palīgmateriāli</t>
  </si>
  <si>
    <t>47.</t>
  </si>
  <si>
    <t>Cauruļu gruntēšana ar gruntskrāsu x2 (divas reizes)</t>
  </si>
  <si>
    <t>48.</t>
  </si>
  <si>
    <t>Marķēšanas materiāli</t>
  </si>
  <si>
    <t>kpl.</t>
  </si>
  <si>
    <t>49.</t>
  </si>
  <si>
    <t>Pieslēgšana pie esošā SM</t>
  </si>
  <si>
    <t>50.</t>
  </si>
  <si>
    <t xml:space="preserve">Stāvvadu starpstāvu atvērumu izbūve </t>
  </si>
  <si>
    <t>51.</t>
  </si>
  <si>
    <t xml:space="preserve">Sistēmas ieregulēšana un nodošana pasūtītājam </t>
  </si>
  <si>
    <t>52.</t>
  </si>
  <si>
    <t>Esošās sistēmas demontāža</t>
  </si>
  <si>
    <t>2. ALOKĀTORU SISTĒMA</t>
  </si>
  <si>
    <t>Radio tīkla kontrolieris Sontex Supercom 656 USB 1</t>
  </si>
  <si>
    <t>Sistēmas instalācijas darbi</t>
  </si>
  <si>
    <t>Servera parametrizēšana</t>
  </si>
  <si>
    <t>1-5</t>
  </si>
  <si>
    <t>1-6</t>
  </si>
  <si>
    <t>1-7</t>
  </si>
  <si>
    <t>IET</t>
  </si>
  <si>
    <t>BĒN</t>
  </si>
  <si>
    <t>1-8</t>
  </si>
  <si>
    <t>1-9</t>
  </si>
  <si>
    <t>LAB</t>
  </si>
  <si>
    <t>2-1</t>
  </si>
  <si>
    <t>2-2</t>
  </si>
  <si>
    <r>
      <t>Logs L-1 ar piegādi un montāžu (U</t>
    </r>
    <r>
      <rPr>
        <sz val="10"/>
        <rFont val="Calibri"/>
        <family val="2"/>
        <charset val="186"/>
      </rPr>
      <t>≤</t>
    </r>
    <r>
      <rPr>
        <sz val="10"/>
        <rFont val="Times New Roman"/>
        <family val="1"/>
      </rPr>
      <t>1,3W/m2*K), PVC rāmis ar stikla paketi, krāsa balta/balta, 800*800 mm, Logiem otrā stāva līmenī un pēdējā stāvā uzstādīt Blauberg FHM dabīgās ventilācijas sistēmu (vai ekvivalents);</t>
    </r>
  </si>
  <si>
    <r>
      <t>Logs L-3 ar piegādi un montāžu (U</t>
    </r>
    <r>
      <rPr>
        <sz val="10"/>
        <rFont val="Calibri"/>
        <family val="2"/>
        <charset val="186"/>
      </rPr>
      <t>≤</t>
    </r>
    <r>
      <rPr>
        <sz val="10"/>
        <rFont val="Times New Roman"/>
        <family val="1"/>
      </rPr>
      <t>1,25W/m2*K), PVC rāmis ar stikla paketi, krāsa balta/balta, 1400*1400 mm, veramā loga daļā uzstādīt Blauberg FHM dabīgas ventilācijas sistēmu (vai ekvivalents)</t>
    </r>
  </si>
  <si>
    <r>
      <t>Logs L-4 ar piegādi un montāžu (U</t>
    </r>
    <r>
      <rPr>
        <sz val="10"/>
        <rFont val="Calibri"/>
        <family val="2"/>
        <charset val="186"/>
      </rPr>
      <t>≤</t>
    </r>
    <r>
      <rPr>
        <sz val="10"/>
        <rFont val="Times New Roman"/>
        <family val="1"/>
      </rPr>
      <t>1,25W/m2*K), PVC rāmis ar stikla paketi, krāsa balta/balta, 2000*1400 mm, veramā loga daļā uzstādīt Blauberg FHM dabīgas ventilācijas sistēmu (vai ekvivalents)</t>
    </r>
  </si>
  <si>
    <t>Logs ar durvīm L-5 ar piegādi un montāžu (U≤1,25W/m2*K), PVC rāmis ar stikla paketi, krāsa balta/balta, 900*1500+800*2210 mm, veramā loga daļā uzstādīt Blauberg FHM dabīgas ventilācijas sistēmu (vai ekvivalents), Durvju apakšējā daļa ar pildiņu</t>
  </si>
  <si>
    <t>Logs ar durvīm L-6 ar piegādi un montāžu (U≤1,25W/m2*K), PVC rāmis ar stikla paketi, krāsa balta/balta, 900*1500+800*2210 mm, veramā loga daļā uzstādīt Blauberg FHM dabīgas ventilācijas sistēmu (vai ekvivalents), Durvju apakšējā daļa ar pildiņu</t>
  </si>
  <si>
    <r>
      <t>Logs L-9 ar piegādi un montāžu (U</t>
    </r>
    <r>
      <rPr>
        <sz val="10"/>
        <rFont val="Calibri"/>
        <family val="2"/>
        <charset val="186"/>
      </rPr>
      <t>≤</t>
    </r>
    <r>
      <rPr>
        <sz val="10"/>
        <rFont val="Times New Roman"/>
        <family val="1"/>
      </rPr>
      <t>1,25W/m2*K), PVC rāmis ar stikla paketi, krāsa balta/balta, 1100*1400 mm, veramā loga daļā uzstādīt Blauberg FHM dabīgas ventilācijas sistēmu (vai ekvivalents)</t>
    </r>
  </si>
  <si>
    <t>Visiem agrāk nomainītiem logiem veramājā daļā uzstādīt Blauberg FHM dabīgas ventilācijas sistēmu (vai ekvivalents)</t>
  </si>
  <si>
    <t>Grunts Ceresit CT 17 (vai ekvivalents)</t>
  </si>
  <si>
    <t>Cementa - kaļķu apmetums Ceresit ZKP (vai ekvivalents)</t>
  </si>
  <si>
    <t>Līmjava Ceresit CT 180 (vai ekvivalents)</t>
  </si>
  <si>
    <t>Akmens vate Paroc Linio 10,  (lambda=0.037W/mK), 50 mm (vai ekvivalents)</t>
  </si>
  <si>
    <t>Akmens vate Paroc Linio 10,  (lambda=0.037W/mK), 150 mm (vai ekvivalents)</t>
  </si>
  <si>
    <t>Grunts Ceresit CT 16 (vai ekvivalents)</t>
  </si>
  <si>
    <t>Līmjava Ceresit CT 190 (vai ekvivalents)</t>
  </si>
  <si>
    <t>Grunts CT 16 (vai ekvivalents)</t>
  </si>
  <si>
    <t>Tonēts apmetums ''Biezpiens'', graudu izmērs 1,5 mm, Ceresit CT 174 (vai ekvivalents)</t>
  </si>
  <si>
    <t>Akmens vateParoc Linio 10,  (lambda=0.037 W/mK), 100 mm (vai ekvivalents)</t>
  </si>
  <si>
    <t>Dībeļi Ejot H4 eco (vai ekvivalents)</t>
  </si>
  <si>
    <t>Akmens vate Paroc Linio 15 vai ekvivalents,(lambda=0.037 W/mK), 30 mm</t>
  </si>
  <si>
    <t>Hidroizolācija ceresit CR90 (vai ekvivalents)</t>
  </si>
  <si>
    <t>Līmjava Ceresit CT 84 (vai ekvivalents)</t>
  </si>
  <si>
    <t>Līmjava Ceresit CT UZ (vai ekvivalents)</t>
  </si>
  <si>
    <t>Tonēts apmetums ''Biezpiens'', graudu izmērs 1 mmm Ceresit CT 174 (vai ekvivalents)</t>
  </si>
  <si>
    <t>Jumta seguma apakšklājs (polisesters 170g/m2), Technonicol vai ekvivalents</t>
  </si>
  <si>
    <t>Jumta seguma virsklājs (polisesters 170g/m2), Technonicol vai ekvivalents</t>
  </si>
  <si>
    <t>Akmens vate PAROC CGL20cy vai ekvivalents, 150 mm (λ=0.037 W/mK)</t>
  </si>
  <si>
    <t>Grunts Ceresit CT 17 vai ekvivalents</t>
  </si>
  <si>
    <t>Līmjava Ceresit CT 180 vai ekvivalents</t>
  </si>
  <si>
    <t>Špaktele Ceresit IN 45 vai ekvivalents</t>
  </si>
  <si>
    <t>Līme Kanuf Perflix vai ekvivalents</t>
  </si>
  <si>
    <t>Akmens vate PAROC CGL20cy vai ekvivalents, 
150 mm(λ=0.037 W/mK)</t>
  </si>
  <si>
    <t>Beramā vate BLT 3, Paroc (lambda=0.041 W/mK) vai ekvivalents</t>
  </si>
  <si>
    <t>Cementa - kaļķu apmetums Ceresit ZKP vai ekvivalents</t>
  </si>
  <si>
    <t>Akmens vate Paroc Linio 10,  (lambda=0.037W/mK), 150 mm vai ekvivalents</t>
  </si>
  <si>
    <t xml:space="preserve"> Grunts Ceresit CT 16 vai ekvivalents</t>
  </si>
  <si>
    <t>Līmjava Ceresit CT 190 vai ekvivalents</t>
  </si>
  <si>
    <t>Zibens uztvērēja galva LAP-CX 070 vai ekvivalents</t>
  </si>
  <si>
    <t>Pārspriegumu aizsardzības modulis 3F B16/100kA vai ekvivalents</t>
  </si>
  <si>
    <t>Presējamā tērauda caurule 15 Viega Sanpress Prestabo vai ekvivalents</t>
  </si>
  <si>
    <t>Presējamā tērauda caurule 18 Viega Sanpress Prestabo vai ekvivalents</t>
  </si>
  <si>
    <t>Presējamā tērauda caurule 22 Viega Sanpress Prestabo vai ekvivalents</t>
  </si>
  <si>
    <t>Presējamais tērauda līkums 90-15, Viega Sanpress vai ekvivalents</t>
  </si>
  <si>
    <t>No spiediena neatkarīgs balansēšanas un vadības vārsts AB-QM 20 vai ekvivalents</t>
  </si>
  <si>
    <t>Spiediena atkarīgs balansēšanas un vadības vārsts MSV-BD 25 vai ekvivalents</t>
  </si>
  <si>
    <t>Spiediena atkarīgs balansēšanas un vadības vārsts MSV-BD 40 vai ekvivalents</t>
  </si>
  <si>
    <t>Alokators Sontex 556 radio vai ekvivalents</t>
  </si>
  <si>
    <t>Radio centrāle Sontex 646 ar GPRS 230V ar programmatūru vai ekvivalents</t>
  </si>
  <si>
    <t>objekts</t>
  </si>
  <si>
    <t>Tāme sastādīta 2018.gada</t>
  </si>
  <si>
    <t>Lodžijas margas iekšpusi attīrīt, gruntēt un krāsot</t>
  </si>
  <si>
    <t>Lodžijas apšuvums ar krāsotu cementa skaidu plātni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</si>
</sst>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000"/>
    <numFmt numFmtId="165" formatCode="0.0"/>
    <numFmt numFmtId="166" formatCode="#,##0.0"/>
    <numFmt numFmtId="167" formatCode="0.000"/>
  </numFmts>
  <fonts count="44">
    <font>
      <sz val="10"/>
      <name val="Arial"/>
    </font>
    <font>
      <sz val="10"/>
      <name val="Helv"/>
    </font>
    <font>
      <sz val="11"/>
      <color indexed="8"/>
      <name val="Calibri"/>
      <family val="2"/>
      <charset val="186"/>
    </font>
    <font>
      <sz val="11"/>
      <color indexed="9"/>
      <name val="Calibri"/>
      <family val="2"/>
      <charset val="186"/>
    </font>
    <font>
      <sz val="11"/>
      <color indexed="52"/>
      <name val="Calibri"/>
      <family val="2"/>
      <charset val="186"/>
    </font>
    <font>
      <sz val="10"/>
      <name val="Helv"/>
      <family val="2"/>
    </font>
    <font>
      <b/>
      <sz val="10"/>
      <name val="Times New Roman"/>
      <family val="1"/>
    </font>
    <font>
      <sz val="11"/>
      <name val="Times New Roman"/>
      <family val="1"/>
    </font>
    <font>
      <sz val="10"/>
      <name val="Times New Roman"/>
      <family val="1"/>
    </font>
    <font>
      <b/>
      <sz val="12"/>
      <name val="Times New Roman"/>
      <family val="1"/>
    </font>
    <font>
      <sz val="10"/>
      <color indexed="10"/>
      <name val="Times New Roman"/>
      <family val="1"/>
    </font>
    <font>
      <sz val="8"/>
      <name val="Times New Roman"/>
      <family val="1"/>
    </font>
    <font>
      <sz val="10"/>
      <color indexed="9"/>
      <name val="Times New Roman"/>
      <family val="1"/>
    </font>
    <font>
      <sz val="10"/>
      <name val="Arial"/>
      <family val="2"/>
      <charset val="186"/>
    </font>
    <font>
      <sz val="10"/>
      <name val="Times New Roman"/>
      <family val="1"/>
      <charset val="204"/>
    </font>
    <font>
      <i/>
      <sz val="10"/>
      <name val="Times New Roman"/>
      <family val="1"/>
      <charset val="186"/>
    </font>
    <font>
      <b/>
      <sz val="10"/>
      <name val="Times New Roman"/>
      <family val="1"/>
      <charset val="204"/>
    </font>
    <font>
      <sz val="10"/>
      <name val="Times New Roman"/>
      <family val="1"/>
      <charset val="186"/>
    </font>
    <font>
      <sz val="8"/>
      <name val="LVHelvetica"/>
      <charset val="204"/>
    </font>
    <font>
      <sz val="10"/>
      <color rgb="FF000000"/>
      <name val="Arial"/>
      <family val="2"/>
      <charset val="186"/>
    </font>
    <font>
      <sz val="10"/>
      <color rgb="FF000000"/>
      <name val="Helv"/>
      <charset val="186"/>
    </font>
    <font>
      <b/>
      <sz val="10"/>
      <name val="Times New Roman"/>
      <family val="1"/>
      <charset val="186"/>
    </font>
    <font>
      <sz val="10"/>
      <color indexed="10"/>
      <name val="Times New Roman"/>
      <family val="1"/>
      <charset val="186"/>
    </font>
    <font>
      <sz val="10"/>
      <name val="Arial"/>
      <family val="2"/>
      <charset val="204"/>
    </font>
    <font>
      <b/>
      <sz val="12"/>
      <name val="Times New Roman"/>
      <family val="1"/>
      <charset val="186"/>
    </font>
    <font>
      <b/>
      <sz val="11"/>
      <name val="Times New Roman"/>
      <family val="1"/>
      <charset val="186"/>
    </font>
    <font>
      <sz val="11"/>
      <name val="Times New Roman"/>
      <family val="1"/>
      <charset val="186"/>
    </font>
    <font>
      <b/>
      <sz val="10.5"/>
      <name val="Times New Roman"/>
      <family val="1"/>
      <charset val="186"/>
    </font>
    <font>
      <b/>
      <sz val="10"/>
      <name val="Arial"/>
      <family val="2"/>
      <charset val="186"/>
    </font>
    <font>
      <sz val="12"/>
      <name val="Times New Roman"/>
      <family val="1"/>
    </font>
    <font>
      <b/>
      <sz val="14"/>
      <name val="Times New Roman"/>
      <family val="1"/>
    </font>
    <font>
      <sz val="10"/>
      <name val="Times New Roman"/>
      <family val="1"/>
      <charset val="186"/>
    </font>
    <font>
      <b/>
      <sz val="12"/>
      <name val="Times New Roman"/>
      <family val="1"/>
      <charset val="186"/>
    </font>
    <font>
      <b/>
      <sz val="11"/>
      <name val="Times New Roman"/>
      <family val="1"/>
      <charset val="186"/>
    </font>
    <font>
      <sz val="11"/>
      <name val="Times New Roman"/>
      <family val="1"/>
      <charset val="186"/>
    </font>
    <font>
      <sz val="10"/>
      <name val="Times New Roman"/>
      <family val="1"/>
    </font>
    <font>
      <sz val="10"/>
      <color indexed="9"/>
      <name val="Times New Roman"/>
      <family val="1"/>
    </font>
    <font>
      <sz val="8"/>
      <name val="Times New Roman"/>
      <family val="1"/>
    </font>
    <font>
      <b/>
      <sz val="11"/>
      <color rgb="FFFF0000"/>
      <name val="Times New Roman"/>
      <family val="1"/>
      <charset val="186"/>
    </font>
    <font>
      <b/>
      <sz val="10"/>
      <color indexed="10"/>
      <name val="Times New Roman"/>
      <family val="1"/>
      <charset val="186"/>
    </font>
    <font>
      <b/>
      <sz val="10"/>
      <color rgb="FFFF0000"/>
      <name val="Times New Roman"/>
      <family val="1"/>
      <charset val="186"/>
    </font>
    <font>
      <b/>
      <sz val="10"/>
      <color indexed="10"/>
      <name val="Times New Roman"/>
      <family val="1"/>
    </font>
    <font>
      <sz val="10"/>
      <name val="Calibri"/>
      <family val="2"/>
      <charset val="186"/>
    </font>
    <font>
      <b/>
      <sz val="10"/>
      <color rgb="FFFF0000"/>
      <name val="Times New Roman"/>
      <family val="1"/>
      <charset val="204"/>
    </font>
  </fonts>
  <fills count="2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5"/>
        <bgColor indexed="64"/>
      </patternFill>
    </fill>
  </fills>
  <borders count="44">
    <border>
      <left/>
      <right/>
      <top/>
      <bottom/>
      <diagonal/>
    </border>
    <border>
      <left/>
      <right/>
      <top/>
      <bottom style="double">
        <color indexed="52"/>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 fillId="0" borderId="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5" fillId="0" borderId="0"/>
    <xf numFmtId="0" fontId="13" fillId="0" borderId="0"/>
    <xf numFmtId="0" fontId="19" fillId="0" borderId="0" applyNumberFormat="0" applyBorder="0" applyProtection="0"/>
    <xf numFmtId="0" fontId="1" fillId="0" borderId="0"/>
    <xf numFmtId="0" fontId="4" fillId="0" borderId="1" applyNumberFormat="0" applyFill="0" applyAlignment="0" applyProtection="0"/>
    <xf numFmtId="0" fontId="20" fillId="0" borderId="0" applyNumberFormat="0" applyBorder="0" applyProtection="0"/>
    <xf numFmtId="0" fontId="1" fillId="0" borderId="0"/>
    <xf numFmtId="0" fontId="18" fillId="0" borderId="0">
      <alignment horizontal="left"/>
    </xf>
    <xf numFmtId="0" fontId="13" fillId="0" borderId="0"/>
    <xf numFmtId="0" fontId="13" fillId="0" borderId="0"/>
    <xf numFmtId="0" fontId="13" fillId="0" borderId="0"/>
    <xf numFmtId="0" fontId="13" fillId="20" borderId="0">
      <alignment vertical="center" wrapText="1"/>
    </xf>
    <xf numFmtId="0" fontId="1" fillId="0" borderId="0"/>
    <xf numFmtId="0" fontId="13" fillId="0" borderId="0"/>
    <xf numFmtId="43" fontId="13" fillId="0" borderId="0" applyFont="0" applyFill="0" applyBorder="0" applyAlignment="0" applyProtection="0"/>
    <xf numFmtId="0" fontId="13" fillId="0" borderId="0"/>
  </cellStyleXfs>
  <cellXfs count="288">
    <xf numFmtId="0" fontId="0" fillId="0" borderId="0" xfId="0"/>
    <xf numFmtId="0" fontId="8" fillId="0" borderId="3" xfId="0" applyFont="1" applyFill="1" applyBorder="1" applyAlignment="1">
      <alignment horizontal="center" vertical="center" wrapText="1"/>
    </xf>
    <xf numFmtId="4" fontId="8" fillId="0" borderId="4" xfId="0" applyNumberFormat="1" applyFont="1" applyFill="1" applyBorder="1" applyAlignment="1" applyProtection="1">
      <alignment horizontal="center" vertical="center" wrapText="1"/>
    </xf>
    <xf numFmtId="4" fontId="8" fillId="0" borderId="5" xfId="0" applyNumberFormat="1" applyFont="1" applyFill="1" applyBorder="1" applyAlignment="1" applyProtection="1">
      <alignment horizontal="center" vertical="center" wrapText="1"/>
    </xf>
    <xf numFmtId="0" fontId="8" fillId="0" borderId="0" xfId="0" applyFont="1" applyFill="1" applyAlignment="1">
      <alignment horizontal="center" vertical="center" wrapText="1"/>
    </xf>
    <xf numFmtId="0" fontId="8" fillId="0" borderId="2" xfId="0" applyFont="1" applyFill="1" applyBorder="1" applyAlignment="1">
      <alignment vertical="center"/>
    </xf>
    <xf numFmtId="0" fontId="8" fillId="0" borderId="2" xfId="0" applyFont="1" applyFill="1" applyBorder="1" applyAlignment="1">
      <alignment horizontal="left" vertical="center"/>
    </xf>
    <xf numFmtId="0" fontId="17" fillId="0" borderId="0" xfId="29" applyFont="1" applyFill="1" applyAlignment="1">
      <alignment vertical="center"/>
    </xf>
    <xf numFmtId="0" fontId="17" fillId="0" borderId="13" xfId="35" applyFont="1" applyFill="1" applyBorder="1" applyAlignment="1">
      <alignment horizontal="center" vertical="center" textRotation="90" wrapText="1"/>
    </xf>
    <xf numFmtId="0" fontId="17" fillId="0" borderId="14" xfId="35" applyFont="1" applyFill="1" applyBorder="1" applyAlignment="1">
      <alignment horizontal="center" vertical="center" textRotation="90" wrapText="1"/>
    </xf>
    <xf numFmtId="49" fontId="17" fillId="0" borderId="25" xfId="29" applyNumberFormat="1" applyFont="1" applyFill="1" applyBorder="1" applyAlignment="1">
      <alignment horizontal="center" vertical="center"/>
    </xf>
    <xf numFmtId="49" fontId="17" fillId="0" borderId="23" xfId="29" applyNumberFormat="1" applyFont="1" applyFill="1" applyBorder="1" applyAlignment="1">
      <alignment horizontal="center" vertical="center"/>
    </xf>
    <xf numFmtId="0" fontId="17" fillId="0" borderId="23" xfId="29" applyFont="1" applyFill="1" applyBorder="1" applyAlignment="1">
      <alignment horizontal="center" vertical="center"/>
    </xf>
    <xf numFmtId="0" fontId="17" fillId="0" borderId="23" xfId="29" applyFont="1" applyFill="1" applyBorder="1" applyAlignment="1">
      <alignment horizontal="center" vertical="center" wrapText="1"/>
    </xf>
    <xf numFmtId="0" fontId="17" fillId="0" borderId="28" xfId="29" applyFont="1" applyFill="1" applyBorder="1" applyAlignment="1">
      <alignment horizontal="center" vertical="center" wrapText="1"/>
    </xf>
    <xf numFmtId="0" fontId="17" fillId="0" borderId="10" xfId="0" applyFont="1" applyFill="1" applyBorder="1" applyAlignment="1">
      <alignment horizontal="center" vertical="center"/>
    </xf>
    <xf numFmtId="2" fontId="17" fillId="0" borderId="10" xfId="0" applyNumberFormat="1" applyFont="1" applyFill="1" applyBorder="1" applyAlignment="1">
      <alignment horizontal="center" vertical="center"/>
    </xf>
    <xf numFmtId="49" fontId="17" fillId="0" borderId="6" xfId="29" applyNumberFormat="1" applyFont="1" applyFill="1" applyBorder="1" applyAlignment="1">
      <alignment horizontal="center" vertical="center"/>
    </xf>
    <xf numFmtId="49" fontId="17" fillId="0" borderId="7" xfId="29" applyNumberFormat="1" applyFont="1" applyFill="1" applyBorder="1" applyAlignment="1">
      <alignment horizontal="center" vertical="center"/>
    </xf>
    <xf numFmtId="0" fontId="17" fillId="0" borderId="7" xfId="29" applyFont="1" applyFill="1" applyBorder="1" applyAlignment="1">
      <alignment horizontal="center" vertical="center"/>
    </xf>
    <xf numFmtId="0" fontId="17" fillId="0" borderId="7" xfId="29" applyFont="1" applyFill="1" applyBorder="1" applyAlignment="1">
      <alignment horizontal="center" vertical="center" wrapText="1"/>
    </xf>
    <xf numFmtId="0" fontId="17" fillId="0" borderId="8" xfId="29" applyFont="1" applyFill="1" applyBorder="1" applyAlignment="1">
      <alignment horizontal="center" vertical="center" wrapText="1"/>
    </xf>
    <xf numFmtId="4" fontId="17" fillId="0" borderId="10" xfId="36" applyNumberFormat="1" applyFont="1" applyFill="1" applyBorder="1" applyAlignment="1" applyProtection="1">
      <alignment horizontal="center" vertical="center"/>
    </xf>
    <xf numFmtId="4" fontId="17" fillId="0" borderId="10" xfId="0" applyNumberFormat="1" applyFont="1" applyFill="1" applyBorder="1" applyAlignment="1" applyProtection="1">
      <alignment horizontal="center" vertical="center"/>
    </xf>
    <xf numFmtId="4" fontId="17" fillId="0" borderId="12" xfId="36" applyNumberFormat="1" applyFont="1" applyFill="1" applyBorder="1" applyAlignment="1" applyProtection="1">
      <alignment horizontal="center" vertical="center"/>
    </xf>
    <xf numFmtId="0" fontId="0" fillId="0" borderId="0" xfId="0" applyBorder="1"/>
    <xf numFmtId="0" fontId="17" fillId="0" borderId="0" xfId="35" applyFont="1" applyFill="1" applyBorder="1" applyAlignment="1">
      <alignment vertical="center"/>
    </xf>
    <xf numFmtId="0" fontId="17" fillId="0" borderId="0" xfId="35" applyFont="1" applyFill="1" applyBorder="1" applyAlignment="1">
      <alignment vertical="center" wrapText="1"/>
    </xf>
    <xf numFmtId="0" fontId="17" fillId="0" borderId="0" xfId="35" applyFont="1" applyFill="1" applyAlignment="1">
      <alignment vertical="center"/>
    </xf>
    <xf numFmtId="0" fontId="21" fillId="0" borderId="0" xfId="35" applyFont="1" applyFill="1" applyAlignment="1">
      <alignment horizontal="center" vertical="center"/>
    </xf>
    <xf numFmtId="0" fontId="21" fillId="0" borderId="0" xfId="35" applyFont="1" applyFill="1" applyAlignment="1">
      <alignment horizontal="right" vertical="center"/>
    </xf>
    <xf numFmtId="0" fontId="21" fillId="0" borderId="0" xfId="35" applyFont="1" applyFill="1" applyAlignment="1">
      <alignment horizontal="left" vertical="center"/>
    </xf>
    <xf numFmtId="0" fontId="17" fillId="0" borderId="4" xfId="35" applyFont="1" applyFill="1" applyBorder="1" applyAlignment="1">
      <alignment vertical="center"/>
    </xf>
    <xf numFmtId="4" fontId="17" fillId="0" borderId="4" xfId="35" applyNumberFormat="1" applyFont="1" applyFill="1" applyBorder="1" applyAlignment="1" applyProtection="1">
      <alignment horizontal="center" vertical="center"/>
    </xf>
    <xf numFmtId="4" fontId="17" fillId="0" borderId="5" xfId="35" applyNumberFormat="1" applyFont="1" applyFill="1" applyBorder="1" applyAlignment="1" applyProtection="1">
      <alignment horizontal="center" vertical="center"/>
    </xf>
    <xf numFmtId="4" fontId="17" fillId="0" borderId="15" xfId="35" applyNumberFormat="1" applyFont="1" applyFill="1" applyBorder="1" applyAlignment="1" applyProtection="1">
      <alignment horizontal="center" vertical="center"/>
    </xf>
    <xf numFmtId="4" fontId="17" fillId="0" borderId="18" xfId="35" applyNumberFormat="1" applyFont="1" applyFill="1" applyBorder="1" applyAlignment="1" applyProtection="1">
      <alignment horizontal="center" vertical="center"/>
    </xf>
    <xf numFmtId="0" fontId="17" fillId="0" borderId="10" xfId="35" applyFont="1" applyFill="1" applyBorder="1" applyAlignment="1">
      <alignment vertical="center"/>
    </xf>
    <xf numFmtId="0" fontId="17" fillId="0" borderId="2" xfId="35" applyFont="1" applyFill="1" applyBorder="1" applyAlignment="1">
      <alignment vertical="center" wrapText="1"/>
    </xf>
    <xf numFmtId="0" fontId="17" fillId="0" borderId="0" xfId="0" applyFont="1" applyFill="1" applyAlignment="1">
      <alignment horizontal="center" vertical="center"/>
    </xf>
    <xf numFmtId="0" fontId="17" fillId="0" borderId="10" xfId="35" applyFont="1" applyFill="1" applyBorder="1" applyAlignment="1">
      <alignment vertical="center" wrapText="1"/>
    </xf>
    <xf numFmtId="0" fontId="17" fillId="0" borderId="0" xfId="0" applyFont="1" applyFill="1" applyAlignment="1">
      <alignment vertical="center"/>
    </xf>
    <xf numFmtId="0" fontId="8" fillId="0" borderId="0" xfId="0" applyFont="1" applyFill="1" applyAlignment="1">
      <alignment vertical="center"/>
    </xf>
    <xf numFmtId="0" fontId="12" fillId="0" borderId="0" xfId="0" applyFont="1" applyFill="1" applyAlignment="1">
      <alignment vertical="center"/>
    </xf>
    <xf numFmtId="0" fontId="10" fillId="0" borderId="0" xfId="0" applyFont="1" applyFill="1" applyAlignment="1">
      <alignment vertical="center"/>
    </xf>
    <xf numFmtId="4" fontId="12" fillId="0" borderId="0" xfId="0" applyNumberFormat="1" applyFont="1" applyFill="1" applyAlignment="1">
      <alignment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0" fillId="0" borderId="0" xfId="0" applyAlignment="1">
      <alignment vertical="center"/>
    </xf>
    <xf numFmtId="14" fontId="8" fillId="0" borderId="0" xfId="0" applyNumberFormat="1" applyFont="1" applyFill="1" applyAlignment="1">
      <alignment horizontal="center" vertical="center"/>
    </xf>
    <xf numFmtId="0" fontId="11"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Alignment="1">
      <alignment vertical="center"/>
    </xf>
    <xf numFmtId="0" fontId="7" fillId="0" borderId="0" xfId="0" applyFont="1" applyFill="1" applyBorder="1" applyAlignment="1">
      <alignment horizontal="center" vertical="center"/>
    </xf>
    <xf numFmtId="0" fontId="16" fillId="0" borderId="27" xfId="0" applyFont="1" applyFill="1" applyBorder="1" applyAlignment="1">
      <alignment horizontal="right" vertical="center"/>
    </xf>
    <xf numFmtId="4" fontId="8" fillId="0" borderId="0" xfId="0" applyNumberFormat="1" applyFont="1" applyFill="1" applyAlignment="1">
      <alignment vertical="center"/>
    </xf>
    <xf numFmtId="4" fontId="8" fillId="0" borderId="30" xfId="0" applyNumberFormat="1" applyFont="1" applyFill="1" applyBorder="1" applyAlignment="1">
      <alignment horizontal="center" vertical="center"/>
    </xf>
    <xf numFmtId="4" fontId="8" fillId="0" borderId="31" xfId="0" applyNumberFormat="1" applyFont="1" applyFill="1" applyBorder="1" applyAlignment="1">
      <alignment horizontal="center" vertical="center"/>
    </xf>
    <xf numFmtId="4" fontId="6" fillId="0" borderId="13" xfId="0" applyNumberFormat="1" applyFont="1" applyFill="1" applyBorder="1" applyAlignment="1">
      <alignment horizontal="center" vertical="center"/>
    </xf>
    <xf numFmtId="164" fontId="8" fillId="0" borderId="0" xfId="0" applyNumberFormat="1" applyFont="1" applyFill="1" applyAlignment="1">
      <alignment vertical="center"/>
    </xf>
    <xf numFmtId="0" fontId="14" fillId="0" borderId="0" xfId="0" applyFont="1" applyFill="1" applyAlignment="1">
      <alignment vertical="center"/>
    </xf>
    <xf numFmtId="2" fontId="8" fillId="0" borderId="0" xfId="0" applyNumberFormat="1" applyFont="1" applyFill="1" applyAlignment="1">
      <alignment vertical="center"/>
    </xf>
    <xf numFmtId="4" fontId="17" fillId="0" borderId="10" xfId="35" applyNumberFormat="1" applyFont="1" applyFill="1" applyBorder="1" applyAlignment="1" applyProtection="1">
      <alignment horizontal="center" vertical="center"/>
    </xf>
    <xf numFmtId="0" fontId="8" fillId="0" borderId="0" xfId="0" applyFont="1" applyFill="1" applyAlignment="1">
      <alignment horizontal="center" vertical="center"/>
    </xf>
    <xf numFmtId="0" fontId="11" fillId="0" borderId="0" xfId="0" applyFont="1" applyFill="1" applyAlignment="1">
      <alignment horizontal="right" vertical="center"/>
    </xf>
    <xf numFmtId="4" fontId="8" fillId="0" borderId="0" xfId="0" applyNumberFormat="1" applyFont="1" applyFill="1" applyAlignment="1">
      <alignment horizontal="left" vertical="center"/>
    </xf>
    <xf numFmtId="0" fontId="17" fillId="0" borderId="0" xfId="0" applyFont="1" applyAlignment="1">
      <alignment horizontal="right"/>
    </xf>
    <xf numFmtId="0" fontId="25" fillId="0" borderId="0" xfId="35" applyFont="1" applyFill="1" applyBorder="1" applyAlignment="1">
      <alignment horizontal="center"/>
    </xf>
    <xf numFmtId="0" fontId="26" fillId="0" borderId="0" xfId="0" applyFont="1" applyAlignment="1">
      <alignment horizontal="left" vertical="top"/>
    </xf>
    <xf numFmtId="0" fontId="26" fillId="0" borderId="0" xfId="0" applyFont="1" applyAlignment="1">
      <alignment horizontal="center"/>
    </xf>
    <xf numFmtId="0" fontId="26" fillId="0" borderId="0" xfId="0" applyFont="1" applyAlignment="1">
      <alignment horizontal="left"/>
    </xf>
    <xf numFmtId="0" fontId="26" fillId="0" borderId="0" xfId="0" applyFont="1" applyAlignment="1"/>
    <xf numFmtId="0" fontId="25" fillId="0" borderId="0" xfId="35" applyFont="1" applyFill="1" applyBorder="1" applyAlignment="1"/>
    <xf numFmtId="0" fontId="25" fillId="0" borderId="0" xfId="35" applyFont="1" applyFill="1" applyBorder="1" applyAlignment="1">
      <alignment horizontal="left"/>
    </xf>
    <xf numFmtId="0" fontId="25" fillId="0" borderId="0" xfId="35" applyFont="1" applyFill="1" applyBorder="1" applyAlignment="1">
      <alignment horizontal="left" wrapText="1"/>
    </xf>
    <xf numFmtId="0" fontId="28" fillId="0" borderId="0" xfId="0" applyFont="1" applyAlignment="1">
      <alignment vertical="center"/>
    </xf>
    <xf numFmtId="0" fontId="27" fillId="0" borderId="0" xfId="35" applyFont="1" applyFill="1" applyBorder="1" applyAlignment="1">
      <alignment wrapText="1"/>
    </xf>
    <xf numFmtId="0" fontId="26" fillId="0" borderId="0" xfId="0" applyFont="1" applyAlignment="1">
      <alignment horizontal="left" wrapText="1"/>
    </xf>
    <xf numFmtId="0" fontId="6" fillId="0" borderId="10" xfId="0" applyFont="1" applyFill="1" applyBorder="1" applyAlignment="1">
      <alignment horizontal="center"/>
    </xf>
    <xf numFmtId="0" fontId="27" fillId="0" borderId="10" xfId="35" applyFont="1" applyFill="1" applyBorder="1" applyAlignment="1">
      <alignment wrapText="1"/>
    </xf>
    <xf numFmtId="4" fontId="29" fillId="0" borderId="10" xfId="0" applyNumberFormat="1" applyFont="1" applyFill="1" applyBorder="1" applyAlignment="1">
      <alignment horizontal="center"/>
    </xf>
    <xf numFmtId="4" fontId="24" fillId="0" borderId="10" xfId="0" applyNumberFormat="1" applyFont="1" applyFill="1" applyBorder="1" applyAlignment="1">
      <alignment horizontal="center"/>
    </xf>
    <xf numFmtId="14" fontId="8" fillId="0" borderId="0" xfId="0" applyNumberFormat="1" applyFont="1" applyFill="1" applyBorder="1" applyAlignment="1">
      <alignment horizontal="center" vertical="center"/>
    </xf>
    <xf numFmtId="0" fontId="0" fillId="0" borderId="2" xfId="0" applyBorder="1"/>
    <xf numFmtId="0" fontId="0" fillId="0" borderId="24" xfId="0" applyBorder="1"/>
    <xf numFmtId="0" fontId="17" fillId="0" borderId="0" xfId="0" applyFont="1" applyAlignment="1">
      <alignment horizontal="right" wrapText="1"/>
    </xf>
    <xf numFmtId="0" fontId="11" fillId="0" borderId="0" xfId="0" applyFont="1" applyFill="1" applyAlignment="1">
      <alignment vertical="center"/>
    </xf>
    <xf numFmtId="0" fontId="25" fillId="0" borderId="0" xfId="0" applyFont="1" applyAlignment="1">
      <alignment horizontal="center"/>
    </xf>
    <xf numFmtId="0" fontId="26" fillId="0" borderId="0" xfId="35" applyFont="1" applyFill="1" applyBorder="1" applyAlignment="1">
      <alignment wrapText="1"/>
    </xf>
    <xf numFmtId="0" fontId="7" fillId="0" borderId="0" xfId="0" applyFont="1" applyFill="1" applyBorder="1" applyAlignment="1">
      <alignment vertical="center"/>
    </xf>
    <xf numFmtId="0" fontId="16" fillId="0" borderId="38" xfId="0" applyFont="1" applyFill="1" applyBorder="1" applyAlignment="1">
      <alignment horizontal="right" vertical="center"/>
    </xf>
    <xf numFmtId="4" fontId="6" fillId="0" borderId="14" xfId="0" applyNumberFormat="1" applyFont="1" applyFill="1" applyBorder="1" applyAlignment="1" applyProtection="1">
      <alignment horizontal="center" vertical="center"/>
    </xf>
    <xf numFmtId="4" fontId="6" fillId="0" borderId="39" xfId="0" applyNumberFormat="1" applyFont="1" applyFill="1" applyBorder="1" applyAlignment="1" applyProtection="1">
      <alignment horizontal="center" vertical="center"/>
    </xf>
    <xf numFmtId="4" fontId="6" fillId="0" borderId="37" xfId="0" applyNumberFormat="1" applyFont="1" applyFill="1" applyBorder="1" applyAlignment="1" applyProtection="1">
      <alignment horizontal="center" vertical="center"/>
    </xf>
    <xf numFmtId="4" fontId="6" fillId="0" borderId="33" xfId="0" applyNumberFormat="1" applyFont="1" applyFill="1" applyBorder="1" applyAlignment="1" applyProtection="1">
      <alignment horizontal="center" vertical="center"/>
    </xf>
    <xf numFmtId="4" fontId="8" fillId="0" borderId="10" xfId="0" applyNumberFormat="1" applyFont="1" applyFill="1" applyBorder="1" applyAlignment="1" applyProtection="1">
      <alignment horizontal="center" vertical="center" wrapText="1"/>
    </xf>
    <xf numFmtId="0" fontId="8" fillId="0" borderId="9" xfId="0" applyFont="1" applyFill="1" applyBorder="1" applyAlignment="1">
      <alignment horizontal="center" vertical="center" wrapText="1"/>
    </xf>
    <xf numFmtId="4" fontId="8" fillId="0" borderId="12" xfId="0" applyNumberFormat="1" applyFont="1" applyFill="1" applyBorder="1" applyAlignment="1" applyProtection="1">
      <alignment horizontal="center" vertical="center" wrapText="1"/>
    </xf>
    <xf numFmtId="0" fontId="8" fillId="0" borderId="17" xfId="0" applyFont="1" applyFill="1" applyBorder="1" applyAlignment="1">
      <alignment horizontal="center" vertical="center" wrapText="1"/>
    </xf>
    <xf numFmtId="0" fontId="6" fillId="0" borderId="0" xfId="0" applyFont="1" applyFill="1" applyBorder="1" applyAlignment="1">
      <alignment horizontal="right" vertical="center"/>
    </xf>
    <xf numFmtId="0" fontId="16" fillId="0" borderId="0" xfId="0" applyFont="1" applyFill="1" applyBorder="1" applyAlignment="1">
      <alignment horizontal="right" vertical="center"/>
    </xf>
    <xf numFmtId="4" fontId="6" fillId="0" borderId="0" xfId="0" applyNumberFormat="1" applyFont="1" applyFill="1" applyBorder="1" applyAlignment="1">
      <alignment horizontal="center" vertical="center"/>
    </xf>
    <xf numFmtId="0" fontId="17" fillId="0" borderId="0" xfId="35" applyFont="1" applyFill="1" applyBorder="1" applyAlignment="1"/>
    <xf numFmtId="49" fontId="17" fillId="0" borderId="2" xfId="35" applyNumberFormat="1" applyFont="1" applyFill="1" applyBorder="1" applyAlignment="1">
      <alignment wrapText="1"/>
    </xf>
    <xf numFmtId="0" fontId="8" fillId="0" borderId="0" xfId="0" applyFont="1" applyFill="1" applyBorder="1" applyAlignment="1">
      <alignment horizontal="right" vertical="center"/>
    </xf>
    <xf numFmtId="0" fontId="12" fillId="0" borderId="0" xfId="0" applyFont="1" applyFill="1" applyBorder="1" applyAlignment="1">
      <alignment vertical="center"/>
    </xf>
    <xf numFmtId="0" fontId="11" fillId="0" borderId="0" xfId="0" applyFont="1" applyFill="1" applyBorder="1" applyAlignment="1">
      <alignment horizontal="right" vertical="center"/>
    </xf>
    <xf numFmtId="0" fontId="17" fillId="0" borderId="0" xfId="0" applyFont="1" applyBorder="1" applyAlignment="1">
      <alignment horizontal="right"/>
    </xf>
    <xf numFmtId="0" fontId="26" fillId="0" borderId="0" xfId="0" applyFont="1" applyBorder="1" applyAlignment="1">
      <alignment wrapText="1"/>
    </xf>
    <xf numFmtId="2" fontId="17" fillId="0" borderId="0" xfId="35" applyNumberFormat="1" applyFont="1" applyFill="1" applyBorder="1" applyAlignment="1">
      <alignment vertical="center" wrapText="1"/>
    </xf>
    <xf numFmtId="0" fontId="31" fillId="0" borderId="0" xfId="35" applyFont="1" applyFill="1" applyAlignment="1">
      <alignment vertical="center"/>
    </xf>
    <xf numFmtId="0" fontId="31" fillId="0" borderId="0" xfId="35" applyFont="1" applyFill="1" applyBorder="1" applyAlignment="1">
      <alignment vertical="center"/>
    </xf>
    <xf numFmtId="0" fontId="31" fillId="0" borderId="0" xfId="35" applyFont="1" applyFill="1" applyBorder="1" applyAlignment="1">
      <alignment vertical="center" wrapText="1"/>
    </xf>
    <xf numFmtId="0" fontId="31" fillId="0" borderId="0" xfId="0" applyFont="1" applyAlignment="1">
      <alignment horizontal="right"/>
    </xf>
    <xf numFmtId="0" fontId="33" fillId="0" borderId="0" xfId="35" applyFont="1" applyFill="1" applyBorder="1" applyAlignment="1">
      <alignment horizontal="center"/>
    </xf>
    <xf numFmtId="0" fontId="34" fillId="0" borderId="0" xfId="0" applyFont="1" applyAlignment="1">
      <alignment horizontal="left" vertical="top"/>
    </xf>
    <xf numFmtId="0" fontId="34" fillId="0" borderId="0" xfId="0" applyFont="1" applyAlignment="1">
      <alignment horizontal="center"/>
    </xf>
    <xf numFmtId="0" fontId="34" fillId="0" borderId="0" xfId="0" applyFont="1" applyAlignment="1">
      <alignment horizontal="left"/>
    </xf>
    <xf numFmtId="0" fontId="34" fillId="0" borderId="0" xfId="0" applyFont="1" applyAlignment="1"/>
    <xf numFmtId="0" fontId="33" fillId="0" borderId="0" xfId="0" applyFont="1" applyAlignment="1">
      <alignment horizontal="center"/>
    </xf>
    <xf numFmtId="0" fontId="34" fillId="0" borderId="0" xfId="0" applyFont="1" applyBorder="1" applyAlignment="1">
      <alignment wrapText="1"/>
    </xf>
    <xf numFmtId="0" fontId="35" fillId="0" borderId="0" xfId="0" applyFont="1" applyFill="1" applyBorder="1" applyAlignment="1">
      <alignment horizontal="right" vertical="center"/>
    </xf>
    <xf numFmtId="0" fontId="36" fillId="0" borderId="0" xfId="0" applyFont="1" applyFill="1" applyBorder="1" applyAlignment="1">
      <alignment vertical="center"/>
    </xf>
    <xf numFmtId="0" fontId="37" fillId="0" borderId="0" xfId="0" applyFont="1" applyFill="1" applyBorder="1" applyAlignment="1">
      <alignment horizontal="right" vertical="center"/>
    </xf>
    <xf numFmtId="0" fontId="31" fillId="0" borderId="0" xfId="0" applyFont="1" applyBorder="1" applyAlignment="1">
      <alignment horizontal="right"/>
    </xf>
    <xf numFmtId="0" fontId="31" fillId="0" borderId="0" xfId="35" applyFont="1" applyFill="1" applyBorder="1" applyAlignment="1">
      <alignment horizontal="center" vertical="center"/>
    </xf>
    <xf numFmtId="0" fontId="31" fillId="0" borderId="0" xfId="35" applyFont="1" applyFill="1" applyBorder="1" applyAlignment="1">
      <alignment horizontal="center" vertical="center" wrapText="1"/>
    </xf>
    <xf numFmtId="0" fontId="31" fillId="0" borderId="0" xfId="29" applyFont="1" applyFill="1" applyAlignment="1">
      <alignment vertical="center"/>
    </xf>
    <xf numFmtId="0" fontId="31" fillId="0" borderId="13" xfId="35" applyFont="1" applyFill="1" applyBorder="1" applyAlignment="1">
      <alignment horizontal="center" vertical="center" textRotation="90" wrapText="1"/>
    </xf>
    <xf numFmtId="0" fontId="31" fillId="0" borderId="14" xfId="35" applyFont="1" applyFill="1" applyBorder="1" applyAlignment="1">
      <alignment horizontal="center" vertical="center" textRotation="90" wrapText="1"/>
    </xf>
    <xf numFmtId="0" fontId="31" fillId="0" borderId="0" xfId="29" applyFont="1" applyFill="1" applyBorder="1" applyAlignment="1">
      <alignment vertical="center"/>
    </xf>
    <xf numFmtId="49" fontId="31" fillId="0" borderId="25" xfId="29" applyNumberFormat="1" applyFont="1" applyFill="1" applyBorder="1" applyAlignment="1">
      <alignment horizontal="center" vertical="center"/>
    </xf>
    <xf numFmtId="49" fontId="31" fillId="0" borderId="23" xfId="29" applyNumberFormat="1" applyFont="1" applyFill="1" applyBorder="1" applyAlignment="1">
      <alignment horizontal="center" vertical="center"/>
    </xf>
    <xf numFmtId="0" fontId="31" fillId="0" borderId="23" xfId="29" applyFont="1" applyFill="1" applyBorder="1" applyAlignment="1">
      <alignment horizontal="center" vertical="center"/>
    </xf>
    <xf numFmtId="0" fontId="31" fillId="0" borderId="23" xfId="29" applyFont="1" applyFill="1" applyBorder="1" applyAlignment="1">
      <alignment horizontal="center" vertical="center" wrapText="1"/>
    </xf>
    <xf numFmtId="0" fontId="31" fillId="0" borderId="28" xfId="29" applyFont="1" applyFill="1" applyBorder="1" applyAlignment="1">
      <alignment horizontal="center" vertical="center" wrapText="1"/>
    </xf>
    <xf numFmtId="0" fontId="31" fillId="0" borderId="10" xfId="35" applyFont="1" applyFill="1" applyBorder="1" applyAlignment="1">
      <alignment vertical="center"/>
    </xf>
    <xf numFmtId="2" fontId="31" fillId="0" borderId="0" xfId="35" applyNumberFormat="1" applyFont="1" applyFill="1" applyBorder="1" applyAlignment="1">
      <alignment vertical="center" wrapText="1"/>
    </xf>
    <xf numFmtId="0" fontId="31" fillId="0" borderId="2" xfId="35" applyFont="1" applyFill="1" applyBorder="1" applyAlignment="1">
      <alignment vertical="center" wrapText="1"/>
    </xf>
    <xf numFmtId="0" fontId="31" fillId="0" borderId="0" xfId="0" applyFont="1" applyFill="1" applyAlignment="1">
      <alignment horizontal="center" vertical="center"/>
    </xf>
    <xf numFmtId="0" fontId="31" fillId="0" borderId="10" xfId="35" applyFont="1" applyFill="1" applyBorder="1" applyAlignment="1">
      <alignment vertical="center" wrapText="1"/>
    </xf>
    <xf numFmtId="2" fontId="22" fillId="0" borderId="4" xfId="35" applyNumberFormat="1" applyFont="1" applyFill="1" applyBorder="1" applyAlignment="1">
      <alignment horizontal="center" vertical="center" wrapText="1"/>
    </xf>
    <xf numFmtId="4" fontId="17" fillId="0" borderId="4" xfId="35" applyNumberFormat="1" applyFont="1" applyFill="1" applyBorder="1" applyAlignment="1" applyProtection="1">
      <alignment horizontal="center" vertical="center" wrapText="1"/>
    </xf>
    <xf numFmtId="4" fontId="17" fillId="0" borderId="5" xfId="35" applyNumberFormat="1" applyFont="1" applyFill="1" applyBorder="1" applyAlignment="1" applyProtection="1">
      <alignment horizontal="center" vertical="center" wrapText="1"/>
    </xf>
    <xf numFmtId="0" fontId="17" fillId="0" borderId="0" xfId="35" applyFont="1" applyFill="1" applyAlignment="1">
      <alignment vertical="center" wrapText="1"/>
    </xf>
    <xf numFmtId="4" fontId="17" fillId="0" borderId="15" xfId="35" applyNumberFormat="1" applyFont="1" applyFill="1" applyBorder="1" applyAlignment="1" applyProtection="1">
      <alignment horizontal="center" vertical="center" wrapText="1"/>
    </xf>
    <xf numFmtId="0" fontId="8" fillId="0" borderId="10" xfId="0" applyFont="1" applyFill="1" applyBorder="1" applyAlignment="1">
      <alignment horizontal="center" vertical="center" wrapText="1"/>
    </xf>
    <xf numFmtId="2" fontId="17" fillId="0" borderId="15" xfId="0" applyNumberFormat="1" applyFont="1" applyFill="1" applyBorder="1" applyAlignment="1">
      <alignment horizontal="center" vertical="center"/>
    </xf>
    <xf numFmtId="4" fontId="17" fillId="0" borderId="15" xfId="36" applyNumberFormat="1" applyFont="1" applyFill="1" applyBorder="1" applyAlignment="1" applyProtection="1">
      <alignment horizontal="center" vertical="center"/>
    </xf>
    <xf numFmtId="4" fontId="17" fillId="0" borderId="15" xfId="0" applyNumberFormat="1" applyFont="1" applyFill="1" applyBorder="1" applyAlignment="1" applyProtection="1">
      <alignment horizontal="center" vertical="center"/>
    </xf>
    <xf numFmtId="0" fontId="31" fillId="0" borderId="0" xfId="35" applyFont="1" applyFill="1" applyBorder="1" applyAlignment="1">
      <alignment horizontal="center" vertical="center"/>
    </xf>
    <xf numFmtId="9" fontId="6" fillId="0" borderId="20" xfId="0" applyNumberFormat="1" applyFont="1" applyFill="1" applyBorder="1" applyAlignment="1">
      <alignment horizontal="center" vertical="center"/>
    </xf>
    <xf numFmtId="0" fontId="8" fillId="0" borderId="19" xfId="0" applyFont="1" applyFill="1" applyBorder="1" applyAlignment="1">
      <alignment horizontal="center" vertical="center"/>
    </xf>
    <xf numFmtId="9" fontId="6" fillId="0" borderId="19" xfId="0" applyNumberFormat="1" applyFont="1" applyFill="1" applyBorder="1" applyAlignment="1">
      <alignment horizontal="center" vertical="center"/>
    </xf>
    <xf numFmtId="2" fontId="22" fillId="0" borderId="15" xfId="35" applyNumberFormat="1" applyFont="1" applyFill="1" applyBorder="1" applyAlignment="1">
      <alignment horizontal="center" vertical="center" wrapText="1"/>
    </xf>
    <xf numFmtId="4" fontId="17" fillId="0" borderId="18" xfId="35" applyNumberFormat="1" applyFont="1" applyFill="1" applyBorder="1" applyAlignment="1" applyProtection="1">
      <alignment horizontal="center" vertical="center" wrapText="1"/>
    </xf>
    <xf numFmtId="1" fontId="13" fillId="0" borderId="26" xfId="0" applyNumberFormat="1" applyFont="1" applyFill="1" applyBorder="1" applyAlignment="1">
      <alignment horizontal="center" vertical="center" wrapText="1"/>
    </xf>
    <xf numFmtId="166" fontId="17" fillId="0" borderId="10" xfId="35" applyNumberFormat="1" applyFont="1" applyFill="1" applyBorder="1" applyAlignment="1" applyProtection="1">
      <alignment horizontal="center" vertical="center"/>
    </xf>
    <xf numFmtId="166" fontId="17" fillId="0" borderId="10" xfId="35" applyNumberFormat="1" applyFont="1" applyFill="1" applyBorder="1" applyAlignment="1" applyProtection="1">
      <alignment vertical="center"/>
    </xf>
    <xf numFmtId="0" fontId="17" fillId="0" borderId="10" xfId="29" applyFont="1" applyFill="1" applyBorder="1" applyAlignment="1">
      <alignment horizontal="center" vertical="center"/>
    </xf>
    <xf numFmtId="0" fontId="17" fillId="0" borderId="10" xfId="29" applyFont="1" applyFill="1" applyBorder="1" applyAlignment="1">
      <alignment horizontal="center" vertical="center" wrapText="1"/>
    </xf>
    <xf numFmtId="4" fontId="17" fillId="0" borderId="20" xfId="35" applyNumberFormat="1" applyFont="1" applyFill="1" applyBorder="1" applyAlignment="1" applyProtection="1">
      <alignment horizontal="center" vertical="center"/>
    </xf>
    <xf numFmtId="0" fontId="25" fillId="0" borderId="0" xfId="35" applyFont="1" applyFill="1" applyBorder="1" applyAlignment="1">
      <alignment horizontal="center"/>
    </xf>
    <xf numFmtId="0" fontId="8" fillId="0" borderId="1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8" fillId="0" borderId="4" xfId="0" applyFont="1" applyFill="1" applyBorder="1" applyAlignment="1">
      <alignment horizontal="center" vertical="center" wrapText="1"/>
    </xf>
    <xf numFmtId="4" fontId="17" fillId="0" borderId="7" xfId="35" applyNumberFormat="1" applyFont="1" applyFill="1" applyBorder="1" applyAlignment="1" applyProtection="1">
      <alignment horizontal="center" vertical="center"/>
    </xf>
    <xf numFmtId="4" fontId="17" fillId="0" borderId="8" xfId="35" applyNumberFormat="1" applyFont="1" applyFill="1" applyBorder="1" applyAlignment="1" applyProtection="1">
      <alignment horizontal="center" vertical="center"/>
    </xf>
    <xf numFmtId="0" fontId="17" fillId="0" borderId="3" xfId="35" applyFont="1" applyFill="1" applyBorder="1" applyAlignment="1">
      <alignment horizontal="center" vertical="center"/>
    </xf>
    <xf numFmtId="0" fontId="39" fillId="0" borderId="4" xfId="35" applyFont="1" applyFill="1" applyBorder="1" applyAlignment="1">
      <alignment horizontal="center" vertical="center" wrapText="1"/>
    </xf>
    <xf numFmtId="0" fontId="17" fillId="0" borderId="4" xfId="35" applyFont="1" applyFill="1" applyBorder="1" applyAlignment="1">
      <alignment horizontal="center" vertical="center" wrapText="1"/>
    </xf>
    <xf numFmtId="2" fontId="22" fillId="0" borderId="5" xfId="35" applyNumberFormat="1"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vertical="center"/>
    </xf>
    <xf numFmtId="2" fontId="40" fillId="0" borderId="12" xfId="0" applyNumberFormat="1" applyFont="1" applyFill="1" applyBorder="1" applyAlignment="1">
      <alignment horizontal="center" vertical="center"/>
    </xf>
    <xf numFmtId="0" fontId="17" fillId="0" borderId="10" xfId="0" applyFont="1" applyFill="1" applyBorder="1" applyAlignment="1">
      <alignment horizontal="right" vertical="center"/>
    </xf>
    <xf numFmtId="0" fontId="8" fillId="0" borderId="10" xfId="0" applyFont="1" applyFill="1" applyBorder="1" applyAlignment="1">
      <alignment horizontal="right" vertical="center" wrapText="1"/>
    </xf>
    <xf numFmtId="0" fontId="17" fillId="0" borderId="10" xfId="0" applyFont="1" applyFill="1" applyBorder="1" applyAlignment="1">
      <alignment horizontal="left" vertical="center"/>
    </xf>
    <xf numFmtId="2" fontId="40" fillId="0" borderId="12" xfId="0" applyNumberFormat="1" applyFont="1" applyFill="1" applyBorder="1" applyAlignment="1">
      <alignment horizontal="center" vertical="center" wrapText="1"/>
    </xf>
    <xf numFmtId="0" fontId="17" fillId="0" borderId="9" xfId="35" applyFont="1" applyFill="1" applyBorder="1" applyAlignment="1">
      <alignment horizontal="center" vertical="center"/>
    </xf>
    <xf numFmtId="0" fontId="39" fillId="0" borderId="10" xfId="35" applyFont="1" applyFill="1" applyBorder="1" applyAlignment="1">
      <alignment horizontal="center" vertical="center" wrapText="1"/>
    </xf>
    <xf numFmtId="0" fontId="17" fillId="0" borderId="10" xfId="35" applyFont="1" applyFill="1" applyBorder="1" applyAlignment="1">
      <alignment horizontal="center" vertical="center" wrapText="1"/>
    </xf>
    <xf numFmtId="2" fontId="22" fillId="0" borderId="12" xfId="35" applyNumberFormat="1" applyFont="1" applyFill="1" applyBorder="1" applyAlignment="1">
      <alignment horizontal="center" vertical="center"/>
    </xf>
    <xf numFmtId="2" fontId="41" fillId="0" borderId="12" xfId="35" applyNumberFormat="1" applyFont="1" applyFill="1" applyBorder="1" applyAlignment="1">
      <alignment horizontal="center" vertical="center"/>
    </xf>
    <xf numFmtId="0" fontId="17" fillId="0" borderId="10" xfId="0" applyFont="1" applyFill="1" applyBorder="1" applyAlignment="1">
      <alignment vertical="center" wrapText="1"/>
    </xf>
    <xf numFmtId="0" fontId="8" fillId="0" borderId="10" xfId="35" applyFont="1" applyFill="1" applyBorder="1" applyAlignment="1">
      <alignment horizontal="left" vertical="center" wrapText="1"/>
    </xf>
    <xf numFmtId="49" fontId="8" fillId="0" borderId="10" xfId="0" applyNumberFormat="1"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15" xfId="0" applyFont="1" applyFill="1" applyBorder="1" applyAlignment="1">
      <alignment horizontal="right" vertical="center" wrapText="1"/>
    </xf>
    <xf numFmtId="0" fontId="17" fillId="0" borderId="21" xfId="35" applyFont="1" applyFill="1" applyBorder="1" applyAlignment="1">
      <alignment horizontal="center" vertical="center"/>
    </xf>
    <xf numFmtId="0" fontId="17" fillId="0" borderId="15" xfId="35" applyFont="1" applyFill="1" applyBorder="1" applyAlignment="1">
      <alignment vertical="center"/>
    </xf>
    <xf numFmtId="0" fontId="39" fillId="0" borderId="15" xfId="35" applyFont="1" applyFill="1" applyBorder="1" applyAlignment="1">
      <alignment horizontal="center" vertical="center" wrapText="1"/>
    </xf>
    <xf numFmtId="0" fontId="17" fillId="0" borderId="15" xfId="35" applyFont="1" applyFill="1" applyBorder="1" applyAlignment="1">
      <alignment horizontal="center" vertical="center" wrapText="1"/>
    </xf>
    <xf numFmtId="2" fontId="22" fillId="0" borderId="18" xfId="35" applyNumberFormat="1" applyFont="1" applyFill="1" applyBorder="1" applyAlignment="1">
      <alignment horizontal="center" vertical="center"/>
    </xf>
    <xf numFmtId="0" fontId="43" fillId="0" borderId="43" xfId="0" applyFont="1" applyFill="1" applyBorder="1" applyAlignment="1">
      <alignment horizontal="center" vertical="center"/>
    </xf>
    <xf numFmtId="165" fontId="40" fillId="0" borderId="12" xfId="0" applyNumberFormat="1" applyFont="1" applyFill="1" applyBorder="1" applyAlignment="1">
      <alignment horizontal="center" vertical="center"/>
    </xf>
    <xf numFmtId="2" fontId="43" fillId="0" borderId="43" xfId="0" applyNumberFormat="1" applyFont="1" applyFill="1" applyBorder="1" applyAlignment="1">
      <alignment horizontal="center" vertical="center"/>
    </xf>
    <xf numFmtId="167" fontId="40" fillId="0" borderId="12" xfId="0" applyNumberFormat="1" applyFont="1" applyFill="1" applyBorder="1" applyAlignment="1">
      <alignment horizontal="center" vertical="center"/>
    </xf>
    <xf numFmtId="0" fontId="8" fillId="0" borderId="15" xfId="0" applyFont="1" applyFill="1" applyBorder="1" applyAlignment="1">
      <alignment vertical="center" wrapText="1"/>
    </xf>
    <xf numFmtId="0" fontId="8" fillId="0" borderId="10" xfId="0" applyFont="1" applyFill="1" applyBorder="1" applyAlignment="1">
      <alignment vertical="center" wrapText="1"/>
    </xf>
    <xf numFmtId="0" fontId="8" fillId="0" borderId="10" xfId="0" applyFont="1" applyFill="1" applyBorder="1" applyAlignment="1">
      <alignment horizontal="left" vertical="center" wrapText="1"/>
    </xf>
    <xf numFmtId="0" fontId="7" fillId="0" borderId="0" xfId="0" applyFont="1" applyFill="1" applyAlignment="1">
      <alignment horizontal="right" vertical="center"/>
    </xf>
    <xf numFmtId="4" fontId="17" fillId="0" borderId="10" xfId="0" applyNumberFormat="1" applyFont="1" applyFill="1" applyBorder="1" applyAlignment="1" applyProtection="1">
      <alignment vertical="center"/>
    </xf>
    <xf numFmtId="0" fontId="24" fillId="0" borderId="0" xfId="35" applyFont="1" applyFill="1" applyBorder="1" applyAlignment="1">
      <alignment horizontal="center"/>
    </xf>
    <xf numFmtId="0" fontId="25" fillId="0" borderId="0" xfId="35" applyFont="1" applyFill="1" applyBorder="1" applyAlignment="1">
      <alignment horizontal="center"/>
    </xf>
    <xf numFmtId="0" fontId="25" fillId="0" borderId="0" xfId="35" applyFont="1" applyFill="1" applyBorder="1" applyAlignment="1">
      <alignment horizontal="left" wrapText="1"/>
    </xf>
    <xf numFmtId="0" fontId="23" fillId="0" borderId="0" xfId="0" applyFont="1" applyAlignment="1">
      <alignment horizontal="left" vertical="center" wrapText="1"/>
    </xf>
    <xf numFmtId="0" fontId="6" fillId="0" borderId="10" xfId="0" applyFont="1" applyFill="1" applyBorder="1" applyAlignment="1">
      <alignment horizontal="center"/>
    </xf>
    <xf numFmtId="0" fontId="25" fillId="0" borderId="0" xfId="0" applyFont="1" applyAlignment="1">
      <alignment horizontal="left" vertical="center"/>
    </xf>
    <xf numFmtId="0" fontId="26" fillId="0" borderId="0" xfId="0" applyFont="1" applyAlignment="1">
      <alignment horizontal="left" wrapText="1"/>
    </xf>
    <xf numFmtId="0" fontId="6" fillId="0" borderId="10" xfId="0" applyFont="1" applyFill="1" applyBorder="1" applyAlignment="1">
      <alignment horizontal="center" vertical="center"/>
    </xf>
    <xf numFmtId="0" fontId="8" fillId="0" borderId="10" xfId="0" applyFont="1" applyFill="1" applyBorder="1" applyAlignment="1">
      <alignment horizont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5" fillId="0" borderId="0" xfId="0" applyFont="1" applyAlignment="1">
      <alignment horizontal="left" vertical="center" wrapText="1"/>
    </xf>
    <xf numFmtId="0" fontId="25" fillId="0" borderId="0" xfId="35" applyFont="1" applyFill="1" applyBorder="1" applyAlignment="1">
      <alignment horizontal="left"/>
    </xf>
    <xf numFmtId="0" fontId="30" fillId="0" borderId="0" xfId="0" applyFont="1" applyFill="1" applyAlignment="1">
      <alignment horizontal="center"/>
    </xf>
    <xf numFmtId="0" fontId="8" fillId="0" borderId="4" xfId="0" applyFont="1" applyFill="1" applyBorder="1" applyAlignment="1">
      <alignment horizontal="center" vertical="center" textRotation="90" wrapText="1"/>
    </xf>
    <xf numFmtId="0" fontId="8" fillId="0" borderId="17" xfId="0" applyFont="1" applyFill="1" applyBorder="1" applyAlignment="1">
      <alignment horizontal="center" vertical="center" textRotation="90" wrapText="1"/>
    </xf>
    <xf numFmtId="0" fontId="8" fillId="0" borderId="3" xfId="0" applyFont="1" applyFill="1" applyBorder="1" applyAlignment="1">
      <alignment horizontal="center" vertical="center" textRotation="90" wrapText="1"/>
    </xf>
    <xf numFmtId="0" fontId="8" fillId="0" borderId="16" xfId="0" applyFont="1" applyFill="1" applyBorder="1" applyAlignment="1">
      <alignment horizontal="center" vertical="center" textRotation="90" wrapText="1"/>
    </xf>
    <xf numFmtId="0" fontId="8" fillId="0" borderId="17"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0" xfId="0" applyFont="1" applyFill="1" applyAlignment="1">
      <alignment horizontal="center" vertical="center"/>
    </xf>
    <xf numFmtId="4" fontId="8" fillId="0" borderId="0" xfId="0" applyNumberFormat="1" applyFont="1" applyFill="1" applyAlignment="1">
      <alignment horizontal="left" vertical="center"/>
    </xf>
    <xf numFmtId="0" fontId="15" fillId="0" borderId="9" xfId="0" applyFont="1" applyFill="1" applyBorder="1" applyAlignment="1">
      <alignment horizontal="right" vertical="center"/>
    </xf>
    <xf numFmtId="0" fontId="15" fillId="0" borderId="10" xfId="0" applyFont="1" applyFill="1" applyBorder="1" applyAlignment="1">
      <alignment horizontal="right" vertical="center"/>
    </xf>
    <xf numFmtId="0" fontId="6" fillId="0" borderId="9"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6" xfId="0" applyFont="1" applyFill="1" applyBorder="1" applyAlignment="1">
      <alignment horizontal="right" vertical="center"/>
    </xf>
    <xf numFmtId="0" fontId="6" fillId="0" borderId="7" xfId="0" applyFont="1" applyFill="1" applyBorder="1" applyAlignment="1">
      <alignment horizontal="right" vertical="center"/>
    </xf>
    <xf numFmtId="49" fontId="17" fillId="0" borderId="2" xfId="35" applyNumberFormat="1" applyFont="1" applyFill="1" applyBorder="1" applyAlignment="1">
      <alignment horizontal="center" wrapText="1"/>
    </xf>
    <xf numFmtId="0" fontId="17" fillId="0" borderId="0" xfId="35" applyFont="1" applyFill="1" applyBorder="1" applyAlignment="1">
      <alignment horizontal="center" vertical="top" wrapText="1"/>
    </xf>
    <xf numFmtId="0" fontId="17" fillId="0" borderId="26" xfId="35" applyFont="1" applyFill="1" applyBorder="1" applyAlignment="1">
      <alignment horizontal="center" vertical="top" wrapText="1"/>
    </xf>
    <xf numFmtId="0" fontId="6" fillId="0" borderId="21" xfId="0" applyFont="1" applyFill="1" applyBorder="1" applyAlignment="1">
      <alignment horizontal="right" vertical="center"/>
    </xf>
    <xf numFmtId="0" fontId="6" fillId="0" borderId="15" xfId="0" applyFont="1" applyFill="1" applyBorder="1" applyAlignment="1">
      <alignment horizontal="right" vertical="center"/>
    </xf>
    <xf numFmtId="0" fontId="17" fillId="0" borderId="10" xfId="0" applyFont="1" applyFill="1" applyBorder="1" applyAlignment="1">
      <alignment horizontal="left" vertical="center" wrapText="1"/>
    </xf>
    <xf numFmtId="0" fontId="6" fillId="0" borderId="32" xfId="0" applyFont="1" applyFill="1" applyBorder="1" applyAlignment="1">
      <alignment horizontal="right" vertical="center"/>
    </xf>
    <xf numFmtId="0" fontId="6" fillId="0" borderId="37" xfId="0" applyFont="1" applyFill="1" applyBorder="1" applyAlignment="1">
      <alignment horizontal="right" vertical="center"/>
    </xf>
    <xf numFmtId="0" fontId="8" fillId="0" borderId="19"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17" fillId="0" borderId="22" xfId="35" applyFont="1" applyFill="1" applyBorder="1" applyAlignment="1">
      <alignment horizontal="center" vertical="center"/>
    </xf>
    <xf numFmtId="0" fontId="17" fillId="0" borderId="14" xfId="35" applyFont="1" applyFill="1" applyBorder="1" applyAlignment="1">
      <alignment horizontal="center" vertical="center"/>
    </xf>
    <xf numFmtId="0" fontId="17" fillId="0" borderId="22" xfId="35" applyFont="1" applyFill="1" applyBorder="1" applyAlignment="1">
      <alignment horizontal="center" vertical="center" textRotation="90"/>
    </xf>
    <xf numFmtId="0" fontId="17" fillId="0" borderId="14" xfId="35" applyFont="1" applyFill="1" applyBorder="1" applyAlignment="1">
      <alignment horizontal="center" vertical="center" textRotation="90"/>
    </xf>
    <xf numFmtId="0" fontId="24" fillId="0" borderId="0" xfId="35" applyFont="1" applyFill="1" applyBorder="1" applyAlignment="1">
      <alignment horizontal="center" vertical="center" wrapText="1"/>
    </xf>
    <xf numFmtId="0" fontId="17" fillId="0" borderId="0" xfId="35" applyFont="1" applyFill="1" applyBorder="1" applyAlignment="1">
      <alignment horizontal="center" vertical="center" wrapText="1"/>
    </xf>
    <xf numFmtId="0" fontId="17" fillId="0" borderId="0" xfId="35" applyFont="1" applyFill="1" applyBorder="1" applyAlignment="1">
      <alignment horizontal="center" vertical="center"/>
    </xf>
    <xf numFmtId="14" fontId="17" fillId="0" borderId="0" xfId="35" applyNumberFormat="1" applyFont="1" applyFill="1" applyBorder="1" applyAlignment="1">
      <alignment horizontal="center" vertical="center" wrapText="1"/>
    </xf>
    <xf numFmtId="14" fontId="17" fillId="0" borderId="0" xfId="35" applyNumberFormat="1" applyFont="1" applyFill="1" applyBorder="1" applyAlignment="1">
      <alignment horizontal="center" vertical="center"/>
    </xf>
    <xf numFmtId="0" fontId="17" fillId="0" borderId="2" xfId="35" applyFont="1" applyFill="1" applyBorder="1" applyAlignment="1">
      <alignment horizontal="left" vertical="center"/>
    </xf>
    <xf numFmtId="0" fontId="17" fillId="0" borderId="34" xfId="35" applyFont="1" applyFill="1" applyBorder="1" applyAlignment="1">
      <alignment horizontal="center" vertical="center"/>
    </xf>
    <xf numFmtId="0" fontId="17" fillId="0" borderId="36" xfId="35" applyFont="1" applyFill="1" applyBorder="1" applyAlignment="1">
      <alignment horizontal="center" vertical="center"/>
    </xf>
    <xf numFmtId="0" fontId="17" fillId="0" borderId="35" xfId="35" applyFont="1" applyFill="1" applyBorder="1" applyAlignment="1">
      <alignment horizontal="center" vertical="center"/>
    </xf>
    <xf numFmtId="4" fontId="38" fillId="0" borderId="34" xfId="35" applyNumberFormat="1" applyFont="1" applyFill="1" applyBorder="1" applyAlignment="1">
      <alignment horizontal="right" vertical="center"/>
    </xf>
    <xf numFmtId="4" fontId="38" fillId="0" borderId="36" xfId="35" applyNumberFormat="1" applyFont="1" applyFill="1" applyBorder="1" applyAlignment="1">
      <alignment horizontal="right" vertical="center"/>
    </xf>
    <xf numFmtId="4" fontId="38" fillId="0" borderId="42" xfId="35" applyNumberFormat="1" applyFont="1" applyFill="1" applyBorder="1" applyAlignment="1">
      <alignment horizontal="right" vertical="center"/>
    </xf>
    <xf numFmtId="0" fontId="17" fillId="0" borderId="13" xfId="35" applyFont="1" applyFill="1" applyBorder="1" applyAlignment="1">
      <alignment horizontal="center" vertical="center"/>
    </xf>
    <xf numFmtId="0" fontId="33" fillId="0" borderId="0" xfId="0" applyFont="1" applyAlignment="1">
      <alignment horizontal="left" vertical="center" wrapText="1"/>
    </xf>
    <xf numFmtId="0" fontId="34" fillId="0" borderId="0" xfId="0" applyFont="1" applyAlignment="1">
      <alignment horizontal="left" wrapText="1"/>
    </xf>
    <xf numFmtId="0" fontId="32" fillId="0" borderId="0" xfId="35" applyFont="1" applyFill="1" applyBorder="1" applyAlignment="1">
      <alignment horizontal="center" vertical="center" wrapText="1"/>
    </xf>
    <xf numFmtId="0" fontId="31" fillId="0" borderId="22" xfId="35" applyFont="1" applyFill="1" applyBorder="1" applyAlignment="1">
      <alignment horizontal="center" vertical="center" textRotation="90"/>
    </xf>
    <xf numFmtId="0" fontId="31" fillId="0" borderId="14" xfId="35" applyFont="1" applyFill="1" applyBorder="1" applyAlignment="1">
      <alignment horizontal="center" vertical="center" textRotation="90"/>
    </xf>
    <xf numFmtId="0" fontId="31" fillId="0" borderId="0" xfId="35" applyFont="1" applyFill="1" applyBorder="1" applyAlignment="1">
      <alignment horizontal="center" vertical="center" wrapText="1"/>
    </xf>
    <xf numFmtId="0" fontId="31" fillId="0" borderId="13" xfId="35" applyFont="1" applyFill="1" applyBorder="1" applyAlignment="1">
      <alignment horizontal="center" vertical="center"/>
    </xf>
    <xf numFmtId="0" fontId="31" fillId="0" borderId="22" xfId="35" applyFont="1" applyFill="1" applyBorder="1" applyAlignment="1">
      <alignment horizontal="center" vertical="center"/>
    </xf>
    <xf numFmtId="0" fontId="31" fillId="0" borderId="14" xfId="35" applyFont="1" applyFill="1" applyBorder="1" applyAlignment="1">
      <alignment horizontal="center" vertical="center"/>
    </xf>
    <xf numFmtId="0" fontId="32" fillId="0" borderId="0" xfId="35" applyFont="1" applyFill="1" applyBorder="1" applyAlignment="1">
      <alignment horizontal="center"/>
    </xf>
    <xf numFmtId="0" fontId="33" fillId="0" borderId="0" xfId="35" applyFont="1" applyFill="1" applyBorder="1" applyAlignment="1">
      <alignment horizontal="center"/>
    </xf>
    <xf numFmtId="0" fontId="33" fillId="0" borderId="0" xfId="35" applyFont="1" applyFill="1" applyBorder="1" applyAlignment="1">
      <alignment horizontal="left" wrapText="1"/>
    </xf>
    <xf numFmtId="0" fontId="33" fillId="0" borderId="0" xfId="35" applyFont="1" applyFill="1" applyBorder="1" applyAlignment="1">
      <alignment horizontal="left"/>
    </xf>
    <xf numFmtId="0" fontId="31" fillId="0" borderId="0" xfId="29" applyFont="1" applyFill="1" applyBorder="1" applyAlignment="1">
      <alignment horizontal="center" vertical="center"/>
    </xf>
    <xf numFmtId="0" fontId="31" fillId="0" borderId="0" xfId="35" applyFont="1" applyFill="1" applyBorder="1" applyAlignment="1">
      <alignment horizontal="center" vertical="center"/>
    </xf>
    <xf numFmtId="14" fontId="31" fillId="0" borderId="0" xfId="35" applyNumberFormat="1" applyFont="1" applyFill="1" applyBorder="1" applyAlignment="1">
      <alignment horizontal="center" vertical="center" wrapText="1"/>
    </xf>
    <xf numFmtId="0" fontId="31" fillId="0" borderId="2" xfId="35" applyFont="1" applyFill="1" applyBorder="1" applyAlignment="1">
      <alignment horizontal="left" vertical="center"/>
    </xf>
    <xf numFmtId="14" fontId="31" fillId="0" borderId="0" xfId="35" applyNumberFormat="1" applyFont="1" applyFill="1" applyBorder="1" applyAlignment="1">
      <alignment horizontal="center" vertical="center"/>
    </xf>
  </cellXfs>
  <cellStyles count="42">
    <cellStyle name="20% - Izcēlums1" xfId="1"/>
    <cellStyle name="20% - Izcēlums2" xfId="2"/>
    <cellStyle name="20% - Izcēlums3" xfId="3"/>
    <cellStyle name="20% - Izcēlums4" xfId="4"/>
    <cellStyle name="20% - Izcēlums5" xfId="5"/>
    <cellStyle name="20% - Izcēlums6" xfId="6"/>
    <cellStyle name="40% - Izcēlums1" xfId="7"/>
    <cellStyle name="40% - Izcēlums2" xfId="8"/>
    <cellStyle name="40% - Izcēlums3" xfId="9"/>
    <cellStyle name="40% - Izcēlums4" xfId="10"/>
    <cellStyle name="40% - Izcēlums5" xfId="11"/>
    <cellStyle name="40% - Izcēlums6" xfId="12"/>
    <cellStyle name="60% - Izcēlums1" xfId="13"/>
    <cellStyle name="60% - Izcēlums2" xfId="14"/>
    <cellStyle name="60% - Izcēlums3" xfId="15"/>
    <cellStyle name="60% - Izcēlums4" xfId="16"/>
    <cellStyle name="60% - Izcēlums5" xfId="17"/>
    <cellStyle name="60% - Izcēlums6" xfId="18"/>
    <cellStyle name="Comma 2 3 2" xfId="40"/>
    <cellStyle name="Excel Built-in Normal" xfId="19"/>
    <cellStyle name="Izcēlums1" xfId="20"/>
    <cellStyle name="Izcēlums2" xfId="21"/>
    <cellStyle name="Izcēlums3" xfId="22"/>
    <cellStyle name="Izcēlums4" xfId="23"/>
    <cellStyle name="Izcēlums5" xfId="24"/>
    <cellStyle name="Izcēlums6" xfId="25"/>
    <cellStyle name="Normal" xfId="0" builtinId="0"/>
    <cellStyle name="Normal 10" xfId="39"/>
    <cellStyle name="Normal 2" xfId="26"/>
    <cellStyle name="Normal 2 2 2" xfId="41"/>
    <cellStyle name="Normal 3" xfId="27"/>
    <cellStyle name="Normal 4" xfId="28"/>
    <cellStyle name="Normal_Viinkalni" xfId="29"/>
    <cellStyle name="Parasts 2" xfId="37"/>
    <cellStyle name="Saistīta šūna" xfId="30"/>
    <cellStyle name="Stils 1" xfId="31"/>
    <cellStyle name="Style 1" xfId="32"/>
    <cellStyle name="Обычный 2" xfId="33"/>
    <cellStyle name="Обычный_01.DPN_PINKI_TIPOGRAFIJA_KONTROLTAME_VADIMS-na sertifikat" xfId="34"/>
    <cellStyle name="Обычный_33. OZOLNIEKU NOVADA DOME_OZO SKOLA_TELPU, GAITENU, KAPNU TELPU REMONTS_TAME_VADIMS_2011_02_25_melnraksts" xfId="35"/>
    <cellStyle name="Обычный_33. OZOLNIEKU NOVADA DOME_OZO SKOLA_TELPU, GAITENU, KAPNU TELPU REMONTS_TAME_VADIMS_2011_02_25_melnraksts_09. ELITE BRAIN_ZIKI_KUTS BUVNIECIBA_TAME_2013_08_01+EL labots" xfId="36"/>
    <cellStyle name="Стиль 1"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CCFF"/>
  </sheetPr>
  <dimension ref="A1:O35"/>
  <sheetViews>
    <sheetView showZeros="0" view="pageBreakPreview" zoomScaleNormal="100" workbookViewId="0">
      <selection activeCell="D22" sqref="D22"/>
    </sheetView>
  </sheetViews>
  <sheetFormatPr defaultRowHeight="12.75"/>
  <cols>
    <col min="1" max="1" width="9.140625" style="42"/>
    <col min="2" max="2" width="9.140625" style="42" customWidth="1"/>
    <col min="3" max="3" width="51.42578125" style="42" customWidth="1"/>
    <col min="4" max="4" width="40.85546875" style="42" customWidth="1"/>
    <col min="5" max="5" width="7.42578125" style="42" customWidth="1"/>
    <col min="6" max="6" width="11.140625" style="42" customWidth="1"/>
    <col min="7" max="7" width="9.85546875" style="42" customWidth="1"/>
    <col min="8" max="8" width="33" style="42" customWidth="1"/>
    <col min="9" max="9" width="23.7109375" style="42" customWidth="1"/>
    <col min="10" max="16384" width="9.140625" style="42"/>
  </cols>
  <sheetData>
    <row r="1" spans="1:15">
      <c r="D1" s="71" t="s">
        <v>41</v>
      </c>
      <c r="E1" s="43"/>
      <c r="F1" s="43"/>
      <c r="G1" s="43"/>
      <c r="H1" s="44"/>
      <c r="I1" s="43"/>
    </row>
    <row r="2" spans="1:15">
      <c r="D2" s="71" t="s">
        <v>76</v>
      </c>
      <c r="E2" s="44"/>
      <c r="F2" s="45"/>
      <c r="G2" s="43"/>
      <c r="H2" s="44"/>
      <c r="I2" s="43"/>
    </row>
    <row r="3" spans="1:15">
      <c r="D3" s="71" t="s">
        <v>42</v>
      </c>
      <c r="E3" s="44"/>
      <c r="F3" s="43"/>
      <c r="G3" s="43"/>
      <c r="H3" s="44"/>
      <c r="I3" s="43"/>
    </row>
    <row r="4" spans="1:15">
      <c r="D4" s="46"/>
    </row>
    <row r="5" spans="1:15" ht="22.5" customHeight="1">
      <c r="A5" s="208" t="s">
        <v>43</v>
      </c>
      <c r="B5" s="208"/>
      <c r="C5" s="208"/>
      <c r="D5" s="208"/>
      <c r="E5" s="208"/>
      <c r="F5" s="47"/>
      <c r="G5" s="47"/>
      <c r="H5" s="48"/>
      <c r="I5" s="48"/>
      <c r="J5" s="48"/>
      <c r="K5" s="48"/>
      <c r="L5" s="48"/>
      <c r="M5" s="48"/>
      <c r="N5" s="48"/>
      <c r="O5" s="48"/>
    </row>
    <row r="6" spans="1:15" ht="14.25">
      <c r="A6" s="209" t="s">
        <v>44</v>
      </c>
      <c r="B6" s="209"/>
      <c r="C6" s="209"/>
      <c r="D6" s="209"/>
      <c r="E6" s="209"/>
    </row>
    <row r="7" spans="1:15" ht="15.75">
      <c r="A7" s="72"/>
      <c r="B7" s="72"/>
      <c r="C7" s="72"/>
      <c r="D7" s="72"/>
      <c r="E7" s="72"/>
      <c r="F7" s="47"/>
      <c r="G7" s="47"/>
      <c r="H7" s="48"/>
      <c r="I7" s="48"/>
      <c r="J7" s="48"/>
      <c r="K7" s="48"/>
      <c r="L7" s="48"/>
      <c r="M7" s="48"/>
      <c r="N7" s="48"/>
      <c r="O7" s="48"/>
    </row>
    <row r="8" spans="1:15" ht="27.75" customHeight="1">
      <c r="A8" s="73" t="s">
        <v>45</v>
      </c>
      <c r="B8" s="74"/>
      <c r="C8" s="210" t="s">
        <v>77</v>
      </c>
      <c r="D8" s="210"/>
      <c r="E8" s="81"/>
    </row>
    <row r="9" spans="1:15" ht="30" customHeight="1">
      <c r="A9" s="75" t="s">
        <v>46</v>
      </c>
      <c r="B9" s="76"/>
      <c r="C9" s="210" t="s">
        <v>78</v>
      </c>
      <c r="D9" s="210"/>
      <c r="E9" s="77"/>
    </row>
    <row r="10" spans="1:15" ht="20.25" customHeight="1">
      <c r="A10" s="75" t="s">
        <v>47</v>
      </c>
      <c r="B10" s="76"/>
      <c r="C10" s="78" t="s">
        <v>79</v>
      </c>
      <c r="D10" s="79"/>
      <c r="E10" s="79"/>
    </row>
    <row r="11" spans="1:15" ht="23.25" customHeight="1">
      <c r="A11" s="75" t="s">
        <v>48</v>
      </c>
      <c r="B11" s="92"/>
      <c r="C11" s="213" t="s">
        <v>49</v>
      </c>
      <c r="D11" s="213"/>
      <c r="E11" s="80"/>
      <c r="F11" s="80"/>
    </row>
    <row r="12" spans="1:15" ht="33.75" customHeight="1">
      <c r="A12" s="214" t="s">
        <v>50</v>
      </c>
      <c r="B12" s="214"/>
      <c r="C12" s="93"/>
      <c r="D12" s="74"/>
      <c r="E12" s="74"/>
    </row>
    <row r="13" spans="1:15" ht="15.75">
      <c r="C13" s="49" t="s">
        <v>29</v>
      </c>
      <c r="F13" s="50"/>
      <c r="G13" s="50"/>
      <c r="H13" s="211"/>
      <c r="I13" s="211"/>
    </row>
    <row r="15" spans="1:15">
      <c r="A15" s="212" t="s">
        <v>2</v>
      </c>
      <c r="B15" s="212"/>
      <c r="C15" s="83" t="s">
        <v>1</v>
      </c>
      <c r="D15" s="83" t="s">
        <v>37</v>
      </c>
    </row>
    <row r="16" spans="1:15" ht="27">
      <c r="A16" s="215">
        <v>1</v>
      </c>
      <c r="B16" s="215"/>
      <c r="C16" s="84" t="s">
        <v>78</v>
      </c>
      <c r="D16" s="84"/>
    </row>
    <row r="17" spans="1:4" ht="15.75">
      <c r="A17" s="216" t="s">
        <v>38</v>
      </c>
      <c r="B17" s="216"/>
      <c r="C17" s="216"/>
      <c r="D17" s="85"/>
    </row>
    <row r="18" spans="1:4" ht="15.75">
      <c r="A18" s="212" t="s">
        <v>3</v>
      </c>
      <c r="B18" s="212"/>
      <c r="C18" s="212"/>
      <c r="D18" s="86"/>
    </row>
    <row r="21" spans="1:4">
      <c r="B21" s="46" t="s">
        <v>62</v>
      </c>
      <c r="C21" s="6"/>
      <c r="D21" s="51"/>
    </row>
    <row r="22" spans="1:4">
      <c r="C22" s="52" t="s">
        <v>28</v>
      </c>
    </row>
    <row r="24" spans="1:4">
      <c r="B24" s="53" t="s">
        <v>6</v>
      </c>
    </row>
    <row r="26" spans="1:4">
      <c r="B26" s="46" t="s">
        <v>7</v>
      </c>
      <c r="C26" s="5">
        <f>C21</f>
        <v>0</v>
      </c>
      <c r="D26" s="51">
        <f>D21</f>
        <v>0</v>
      </c>
    </row>
    <row r="27" spans="1:4">
      <c r="C27" s="52" t="s">
        <v>28</v>
      </c>
    </row>
    <row r="29" spans="1:4" ht="13.5" customHeight="1">
      <c r="B29" s="53" t="str">
        <f>B24</f>
        <v>Sertifikāta Nr.:</v>
      </c>
      <c r="C29" s="42">
        <f>C24</f>
        <v>0</v>
      </c>
    </row>
    <row r="31" spans="1:4" ht="18" customHeight="1">
      <c r="B31" s="71" t="s">
        <v>51</v>
      </c>
      <c r="C31" s="88"/>
      <c r="D31" s="87"/>
    </row>
    <row r="32" spans="1:4" ht="18" customHeight="1">
      <c r="B32" s="71" t="s">
        <v>52</v>
      </c>
      <c r="C32" s="89"/>
      <c r="D32" s="56"/>
    </row>
    <row r="33" spans="2:4" ht="27" customHeight="1">
      <c r="B33" s="90" t="s">
        <v>53</v>
      </c>
      <c r="C33" s="88"/>
      <c r="D33" s="56"/>
    </row>
    <row r="34" spans="2:4" ht="19.5" customHeight="1">
      <c r="B34" s="71" t="s">
        <v>54</v>
      </c>
      <c r="C34" s="88"/>
      <c r="D34" s="56"/>
    </row>
    <row r="35" spans="2:4">
      <c r="B35" s="71" t="s">
        <v>55</v>
      </c>
      <c r="C35"/>
    </row>
  </sheetData>
  <mergeCells count="11">
    <mergeCell ref="A18:C18"/>
    <mergeCell ref="C11:D11"/>
    <mergeCell ref="A12:B12"/>
    <mergeCell ref="A15:B15"/>
    <mergeCell ref="A16:B16"/>
    <mergeCell ref="A17:C17"/>
    <mergeCell ref="A5:E5"/>
    <mergeCell ref="A6:E6"/>
    <mergeCell ref="C8:D8"/>
    <mergeCell ref="C9:D9"/>
    <mergeCell ref="H13:I13"/>
  </mergeCells>
  <phoneticPr fontId="0" type="noConversion"/>
  <pageMargins left="0.48" right="0.67" top="1" bottom="0.82" header="0.5" footer="0.5"/>
  <pageSetup paperSize="9" scale="8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6"/>
  <sheetViews>
    <sheetView view="pageBreakPreview" topLeftCell="A14" zoomScaleNormal="100" zoomScaleSheetLayoutView="100" workbookViewId="0">
      <selection activeCell="A39" sqref="A38:K39"/>
    </sheetView>
  </sheetViews>
  <sheetFormatPr defaultRowHeight="12.75"/>
  <cols>
    <col min="1" max="1" width="4.140625" style="28" customWidth="1"/>
    <col min="2" max="2" width="12.5703125" style="37" customWidth="1"/>
    <col min="3" max="3" width="40" style="40" customWidth="1"/>
    <col min="4" max="4" width="5.85546875" style="40" bestFit="1" customWidth="1"/>
    <col min="5" max="5" width="7.85546875" style="40" customWidth="1"/>
    <col min="6" max="6" width="5.7109375" style="37" bestFit="1" customWidth="1"/>
    <col min="7" max="7" width="5.7109375" style="28" bestFit="1" customWidth="1"/>
    <col min="8" max="8" width="7.28515625" style="28" customWidth="1"/>
    <col min="9" max="9" width="6.7109375" style="28" bestFit="1" customWidth="1"/>
    <col min="10" max="10" width="7" style="28" bestFit="1" customWidth="1"/>
    <col min="11" max="11" width="7" style="28" customWidth="1"/>
    <col min="12" max="16" width="8.42578125" style="28" customWidth="1"/>
    <col min="17" max="16384" width="9.140625" style="28"/>
  </cols>
  <sheetData>
    <row r="1" spans="1:16">
      <c r="B1" s="26"/>
      <c r="C1" s="27"/>
      <c r="D1" s="27"/>
      <c r="E1" s="27"/>
      <c r="F1" s="26"/>
      <c r="P1" s="71" t="s">
        <v>41</v>
      </c>
    </row>
    <row r="2" spans="1:16">
      <c r="B2" s="26"/>
      <c r="C2" s="27"/>
      <c r="D2" s="27"/>
      <c r="E2" s="27"/>
      <c r="F2" s="26"/>
      <c r="P2" s="71" t="s">
        <v>76</v>
      </c>
    </row>
    <row r="3" spans="1:16">
      <c r="B3" s="26"/>
      <c r="C3" s="27"/>
      <c r="D3" s="27"/>
      <c r="E3" s="27"/>
      <c r="F3" s="26"/>
      <c r="P3" s="71" t="s">
        <v>42</v>
      </c>
    </row>
    <row r="4" spans="1:16" ht="15.75">
      <c r="A4" s="208" t="s">
        <v>43</v>
      </c>
      <c r="B4" s="208"/>
      <c r="C4" s="208"/>
      <c r="D4" s="208"/>
      <c r="E4" s="208"/>
      <c r="F4" s="208"/>
      <c r="G4" s="208"/>
      <c r="H4" s="208"/>
      <c r="I4" s="208"/>
      <c r="J4" s="208"/>
      <c r="K4" s="208"/>
      <c r="L4" s="208"/>
      <c r="M4" s="208"/>
      <c r="N4" s="208"/>
      <c r="O4" s="208"/>
      <c r="P4" s="208"/>
    </row>
    <row r="5" spans="1:16" ht="14.25">
      <c r="A5" s="209" t="s">
        <v>44</v>
      </c>
      <c r="B5" s="209"/>
      <c r="C5" s="209"/>
      <c r="D5" s="209"/>
      <c r="E5" s="209"/>
      <c r="F5" s="209"/>
      <c r="G5" s="209"/>
      <c r="H5" s="209"/>
      <c r="I5" s="209"/>
      <c r="J5" s="209"/>
      <c r="K5" s="209"/>
      <c r="L5" s="209"/>
      <c r="M5" s="209"/>
      <c r="N5" s="209"/>
      <c r="O5" s="209"/>
      <c r="P5" s="209"/>
    </row>
    <row r="6" spans="1:16" ht="6" customHeight="1">
      <c r="A6" s="72"/>
      <c r="B6" s="72"/>
      <c r="C6" s="72"/>
      <c r="D6" s="72"/>
      <c r="E6" s="72"/>
      <c r="F6" s="72"/>
      <c r="G6" s="72"/>
      <c r="H6" s="72"/>
      <c r="I6" s="72"/>
      <c r="J6" s="72"/>
      <c r="K6" s="72"/>
      <c r="L6" s="72"/>
      <c r="M6" s="72"/>
      <c r="N6" s="72"/>
      <c r="O6" s="72"/>
      <c r="P6" s="72"/>
    </row>
    <row r="7" spans="1:16" ht="15.75">
      <c r="A7" s="73" t="s">
        <v>45</v>
      </c>
      <c r="B7" s="74"/>
      <c r="C7" s="210" t="s">
        <v>77</v>
      </c>
      <c r="D7" s="210"/>
      <c r="E7" s="210"/>
      <c r="F7" s="210"/>
      <c r="G7" s="210"/>
      <c r="H7" s="210"/>
      <c r="I7" s="210"/>
      <c r="J7" s="210"/>
      <c r="K7" s="210"/>
      <c r="L7" s="210"/>
      <c r="M7" s="210"/>
      <c r="N7" s="210"/>
      <c r="O7" s="210"/>
      <c r="P7" s="210"/>
    </row>
    <row r="8" spans="1:16" ht="15">
      <c r="A8" s="75" t="s">
        <v>46</v>
      </c>
      <c r="B8" s="76"/>
      <c r="C8" s="210" t="s">
        <v>78</v>
      </c>
      <c r="D8" s="210"/>
      <c r="E8" s="210"/>
      <c r="F8" s="210"/>
      <c r="G8" s="210"/>
      <c r="H8" s="210"/>
      <c r="I8" s="210"/>
      <c r="J8" s="210"/>
      <c r="K8" s="210"/>
      <c r="L8" s="210"/>
      <c r="M8" s="210"/>
      <c r="N8" s="210"/>
      <c r="O8" s="210"/>
      <c r="P8" s="210"/>
    </row>
    <row r="9" spans="1:16" ht="15">
      <c r="A9" s="75" t="s">
        <v>47</v>
      </c>
      <c r="B9" s="76"/>
      <c r="C9" s="221" t="s">
        <v>79</v>
      </c>
      <c r="D9" s="221"/>
      <c r="E9" s="221"/>
      <c r="F9" s="221"/>
      <c r="G9" s="221"/>
      <c r="H9" s="221"/>
      <c r="I9" s="221"/>
      <c r="J9" s="221"/>
      <c r="K9" s="221"/>
      <c r="L9" s="221"/>
      <c r="M9" s="221"/>
      <c r="N9" s="221"/>
      <c r="O9" s="221"/>
      <c r="P9" s="221"/>
    </row>
    <row r="10" spans="1:16" ht="15">
      <c r="A10" s="75" t="s">
        <v>48</v>
      </c>
      <c r="B10" s="92"/>
      <c r="C10" s="220" t="s">
        <v>49</v>
      </c>
      <c r="D10" s="220"/>
      <c r="E10" s="220"/>
      <c r="F10" s="220"/>
      <c r="G10" s="220"/>
      <c r="H10" s="220"/>
      <c r="I10" s="220"/>
      <c r="J10" s="220"/>
      <c r="K10" s="220"/>
      <c r="L10" s="220"/>
      <c r="M10" s="220"/>
      <c r="N10" s="220"/>
      <c r="O10" s="220"/>
      <c r="P10" s="220"/>
    </row>
    <row r="11" spans="1:16" ht="29.25" customHeight="1">
      <c r="A11" s="214" t="s">
        <v>50</v>
      </c>
      <c r="B11" s="214"/>
      <c r="C11" s="113"/>
      <c r="D11" s="109"/>
      <c r="E11" s="110"/>
      <c r="F11" s="110"/>
      <c r="G11" s="110"/>
      <c r="H11" s="111"/>
      <c r="I11" s="111"/>
      <c r="J11" s="112"/>
      <c r="K11" s="72"/>
      <c r="L11" s="72"/>
      <c r="M11" s="72"/>
      <c r="N11" s="72"/>
      <c r="O11" s="72"/>
      <c r="P11" s="72"/>
    </row>
    <row r="12" spans="1:16" s="26" customFormat="1" ht="12.75" customHeight="1">
      <c r="A12" s="257" t="s">
        <v>320</v>
      </c>
      <c r="B12" s="257"/>
      <c r="C12" s="257"/>
      <c r="D12" s="257"/>
      <c r="E12" s="257"/>
      <c r="F12" s="257"/>
      <c r="G12" s="257"/>
      <c r="H12" s="257"/>
      <c r="I12" s="257"/>
      <c r="J12" s="257"/>
      <c r="K12" s="257"/>
      <c r="L12" s="257"/>
      <c r="M12" s="257"/>
      <c r="N12" s="257"/>
      <c r="O12" s="257"/>
      <c r="P12" s="257"/>
    </row>
    <row r="13" spans="1:16" s="26" customFormat="1" ht="12.75" customHeight="1">
      <c r="A13" s="257" t="s">
        <v>321</v>
      </c>
      <c r="B13" s="257"/>
      <c r="C13" s="257"/>
      <c r="D13" s="257"/>
      <c r="E13" s="257"/>
      <c r="F13" s="257"/>
      <c r="G13" s="257"/>
      <c r="H13" s="257"/>
      <c r="I13" s="257"/>
      <c r="J13" s="257"/>
      <c r="K13" s="257"/>
      <c r="L13" s="257"/>
      <c r="M13" s="257"/>
      <c r="N13" s="257"/>
      <c r="O13" s="257"/>
      <c r="P13" s="257"/>
    </row>
    <row r="14" spans="1:16" s="26" customFormat="1">
      <c r="C14" s="258" t="s">
        <v>9</v>
      </c>
      <c r="D14" s="258"/>
      <c r="E14" s="258"/>
      <c r="F14" s="258"/>
      <c r="G14" s="258"/>
      <c r="H14" s="258"/>
      <c r="I14" s="258"/>
      <c r="J14" s="258"/>
      <c r="K14" s="258"/>
      <c r="L14" s="258"/>
      <c r="M14" s="258"/>
      <c r="N14" s="258"/>
    </row>
    <row r="15" spans="1:16" ht="13.5" thickBot="1">
      <c r="B15" s="28"/>
      <c r="C15" s="28"/>
      <c r="D15" s="28"/>
      <c r="E15" s="28"/>
      <c r="F15" s="28"/>
      <c r="I15" s="30"/>
      <c r="J15" s="30"/>
      <c r="K15" s="30"/>
      <c r="L15" s="29"/>
      <c r="M15" s="29"/>
      <c r="N15" s="29"/>
      <c r="O15" s="31"/>
      <c r="P15" s="31"/>
    </row>
    <row r="16" spans="1:16" s="7" customFormat="1" ht="13.5" thickBot="1">
      <c r="A16" s="255" t="s">
        <v>0</v>
      </c>
      <c r="B16" s="255" t="s">
        <v>17</v>
      </c>
      <c r="C16" s="253" t="s">
        <v>18</v>
      </c>
      <c r="D16" s="255" t="s">
        <v>19</v>
      </c>
      <c r="E16" s="255" t="s">
        <v>20</v>
      </c>
      <c r="F16" s="269" t="s">
        <v>21</v>
      </c>
      <c r="G16" s="269"/>
      <c r="H16" s="269"/>
      <c r="I16" s="269"/>
      <c r="J16" s="269"/>
      <c r="K16" s="269"/>
      <c r="L16" s="269" t="s">
        <v>22</v>
      </c>
      <c r="M16" s="269"/>
      <c r="N16" s="269"/>
      <c r="O16" s="269"/>
      <c r="P16" s="269"/>
    </row>
    <row r="17" spans="1:16" s="7" customFormat="1" ht="69.75" customHeight="1" thickBot="1">
      <c r="A17" s="256"/>
      <c r="B17" s="256"/>
      <c r="C17" s="254"/>
      <c r="D17" s="256"/>
      <c r="E17" s="256"/>
      <c r="F17" s="8" t="s">
        <v>23</v>
      </c>
      <c r="G17" s="9" t="s">
        <v>30</v>
      </c>
      <c r="H17" s="9" t="s">
        <v>31</v>
      </c>
      <c r="I17" s="9" t="s">
        <v>74</v>
      </c>
      <c r="J17" s="9" t="s">
        <v>32</v>
      </c>
      <c r="K17" s="8" t="s">
        <v>33</v>
      </c>
      <c r="L17" s="9" t="s">
        <v>24</v>
      </c>
      <c r="M17" s="9" t="s">
        <v>31</v>
      </c>
      <c r="N17" s="9" t="s">
        <v>74</v>
      </c>
      <c r="O17" s="9" t="s">
        <v>32</v>
      </c>
      <c r="P17" s="9" t="s">
        <v>34</v>
      </c>
    </row>
    <row r="18" spans="1:16" s="7" customFormat="1" ht="13.5" thickBot="1">
      <c r="A18" s="10" t="s">
        <v>25</v>
      </c>
      <c r="B18" s="11" t="s">
        <v>26</v>
      </c>
      <c r="C18" s="12">
        <v>3</v>
      </c>
      <c r="D18" s="13">
        <v>4</v>
      </c>
      <c r="E18" s="12">
        <v>5</v>
      </c>
      <c r="F18" s="13">
        <v>6</v>
      </c>
      <c r="G18" s="12">
        <v>7</v>
      </c>
      <c r="H18" s="12">
        <v>8</v>
      </c>
      <c r="I18" s="13">
        <v>9</v>
      </c>
      <c r="J18" s="13">
        <v>10</v>
      </c>
      <c r="K18" s="12">
        <v>11</v>
      </c>
      <c r="L18" s="12">
        <v>12</v>
      </c>
      <c r="M18" s="12">
        <v>13</v>
      </c>
      <c r="N18" s="13">
        <v>14</v>
      </c>
      <c r="O18" s="13">
        <v>15</v>
      </c>
      <c r="P18" s="14">
        <v>16</v>
      </c>
    </row>
    <row r="19" spans="1:16" ht="25.5">
      <c r="A19" s="173"/>
      <c r="B19" s="32"/>
      <c r="C19" s="174" t="s">
        <v>322</v>
      </c>
      <c r="D19" s="175"/>
      <c r="E19" s="176"/>
      <c r="F19" s="33"/>
      <c r="G19" s="33"/>
      <c r="H19" s="33"/>
      <c r="I19" s="33"/>
      <c r="J19" s="33"/>
      <c r="K19" s="33"/>
      <c r="L19" s="33"/>
      <c r="M19" s="33"/>
      <c r="N19" s="33"/>
      <c r="O19" s="33"/>
      <c r="P19" s="33"/>
    </row>
    <row r="20" spans="1:16" s="41" customFormat="1">
      <c r="A20" s="177">
        <v>1</v>
      </c>
      <c r="B20" s="15" t="s">
        <v>172</v>
      </c>
      <c r="C20" s="192" t="s">
        <v>323</v>
      </c>
      <c r="D20" s="15" t="s">
        <v>87</v>
      </c>
      <c r="E20" s="179">
        <v>9.6</v>
      </c>
      <c r="F20" s="16"/>
      <c r="G20" s="22"/>
      <c r="H20" s="23"/>
      <c r="I20" s="22"/>
      <c r="J20" s="22"/>
      <c r="K20" s="22"/>
      <c r="L20" s="22"/>
      <c r="M20" s="22"/>
      <c r="N20" s="22"/>
      <c r="O20" s="22"/>
      <c r="P20" s="24"/>
    </row>
    <row r="21" spans="1:16" s="41" customFormat="1">
      <c r="A21" s="177">
        <v>2</v>
      </c>
      <c r="B21" s="15"/>
      <c r="C21" s="193" t="s">
        <v>174</v>
      </c>
      <c r="D21" s="15" t="s">
        <v>175</v>
      </c>
      <c r="E21" s="179">
        <f>E20*0.12</f>
        <v>1.1519999999999999</v>
      </c>
      <c r="F21" s="152"/>
      <c r="G21" s="153"/>
      <c r="H21" s="154"/>
      <c r="I21" s="153"/>
      <c r="J21" s="153"/>
      <c r="K21" s="153"/>
      <c r="L21" s="153"/>
      <c r="M21" s="153"/>
      <c r="N21" s="153"/>
      <c r="O21" s="22"/>
      <c r="P21" s="24"/>
    </row>
    <row r="22" spans="1:16" s="41" customFormat="1">
      <c r="A22" s="177">
        <v>3</v>
      </c>
      <c r="B22" s="15"/>
      <c r="C22" s="193" t="s">
        <v>176</v>
      </c>
      <c r="D22" s="15" t="s">
        <v>40</v>
      </c>
      <c r="E22" s="183">
        <f>E20*15</f>
        <v>144</v>
      </c>
      <c r="F22" s="152"/>
      <c r="G22" s="153"/>
      <c r="H22" s="154"/>
      <c r="I22" s="153"/>
      <c r="J22" s="153"/>
      <c r="K22" s="153"/>
      <c r="L22" s="153"/>
      <c r="M22" s="153"/>
      <c r="N22" s="153"/>
      <c r="O22" s="22"/>
      <c r="P22" s="24"/>
    </row>
    <row r="23" spans="1:16" s="41" customFormat="1">
      <c r="A23" s="177">
        <v>7</v>
      </c>
      <c r="B23" s="15" t="s">
        <v>172</v>
      </c>
      <c r="C23" s="192" t="s">
        <v>324</v>
      </c>
      <c r="D23" s="15" t="s">
        <v>325</v>
      </c>
      <c r="E23" s="179">
        <v>30</v>
      </c>
      <c r="F23" s="152"/>
      <c r="G23" s="153"/>
      <c r="H23" s="154"/>
      <c r="I23" s="153"/>
      <c r="J23" s="153"/>
      <c r="K23" s="153"/>
      <c r="L23" s="153"/>
      <c r="M23" s="153"/>
      <c r="N23" s="153"/>
      <c r="O23" s="22"/>
      <c r="P23" s="24"/>
    </row>
    <row r="24" spans="1:16" s="41" customFormat="1">
      <c r="A24" s="177">
        <v>8</v>
      </c>
      <c r="B24" s="15"/>
      <c r="C24" s="193" t="s">
        <v>540</v>
      </c>
      <c r="D24" s="15" t="s">
        <v>175</v>
      </c>
      <c r="E24" s="179">
        <f>E23*0.12*5</f>
        <v>18</v>
      </c>
      <c r="F24" s="152"/>
      <c r="G24" s="153"/>
      <c r="H24" s="154"/>
      <c r="I24" s="153"/>
      <c r="J24" s="153"/>
      <c r="K24" s="153"/>
      <c r="L24" s="153"/>
      <c r="M24" s="153"/>
      <c r="N24" s="153"/>
      <c r="O24" s="22"/>
      <c r="P24" s="24"/>
    </row>
    <row r="25" spans="1:16" s="41" customFormat="1">
      <c r="A25" s="177">
        <v>9</v>
      </c>
      <c r="B25" s="15"/>
      <c r="C25" s="193" t="s">
        <v>542</v>
      </c>
      <c r="D25" s="15" t="s">
        <v>40</v>
      </c>
      <c r="E25" s="183">
        <f>E23*1.5*5</f>
        <v>225</v>
      </c>
      <c r="F25" s="152"/>
      <c r="G25" s="153"/>
      <c r="H25" s="154"/>
      <c r="I25" s="153"/>
      <c r="J25" s="153"/>
      <c r="K25" s="153"/>
      <c r="L25" s="153"/>
      <c r="M25" s="153"/>
      <c r="N25" s="153"/>
      <c r="O25" s="22"/>
      <c r="P25" s="24"/>
    </row>
    <row r="26" spans="1:16" s="41" customFormat="1">
      <c r="A26" s="177">
        <v>10</v>
      </c>
      <c r="B26" s="15"/>
      <c r="C26" s="193" t="s">
        <v>70</v>
      </c>
      <c r="D26" s="15" t="s">
        <v>90</v>
      </c>
      <c r="E26" s="179">
        <f>E23*0.1*5</f>
        <v>15</v>
      </c>
      <c r="F26" s="152"/>
      <c r="G26" s="153"/>
      <c r="H26" s="154"/>
      <c r="I26" s="153"/>
      <c r="J26" s="153"/>
      <c r="K26" s="153"/>
      <c r="L26" s="153"/>
      <c r="M26" s="153"/>
      <c r="N26" s="153"/>
      <c r="O26" s="22"/>
      <c r="P26" s="24"/>
    </row>
    <row r="27" spans="1:16" s="41" customFormat="1">
      <c r="A27" s="177">
        <v>11</v>
      </c>
      <c r="B27" s="15" t="s">
        <v>172</v>
      </c>
      <c r="C27" s="192" t="s">
        <v>326</v>
      </c>
      <c r="D27" s="15" t="s">
        <v>325</v>
      </c>
      <c r="E27" s="179">
        <v>30</v>
      </c>
      <c r="F27" s="152"/>
      <c r="G27" s="153"/>
      <c r="H27" s="154"/>
      <c r="I27" s="153"/>
      <c r="J27" s="153"/>
      <c r="K27" s="153"/>
      <c r="L27" s="153"/>
      <c r="M27" s="153"/>
      <c r="N27" s="153"/>
      <c r="O27" s="22"/>
      <c r="P27" s="24"/>
    </row>
    <row r="28" spans="1:16" s="41" customFormat="1" ht="25.5">
      <c r="A28" s="194"/>
      <c r="B28" s="195"/>
      <c r="C28" s="196" t="s">
        <v>327</v>
      </c>
      <c r="D28" s="197"/>
      <c r="E28" s="198"/>
      <c r="F28" s="152"/>
      <c r="G28" s="153"/>
      <c r="H28" s="154"/>
      <c r="I28" s="153"/>
      <c r="J28" s="153"/>
      <c r="K28" s="153"/>
      <c r="L28" s="153"/>
      <c r="M28" s="153"/>
      <c r="N28" s="153"/>
      <c r="O28" s="22"/>
      <c r="P28" s="24"/>
    </row>
    <row r="29" spans="1:16" s="41" customFormat="1">
      <c r="A29" s="177">
        <v>1</v>
      </c>
      <c r="B29" s="15" t="s">
        <v>172</v>
      </c>
      <c r="C29" s="192" t="s">
        <v>328</v>
      </c>
      <c r="D29" s="15" t="s">
        <v>325</v>
      </c>
      <c r="E29" s="179">
        <v>29</v>
      </c>
      <c r="F29" s="152"/>
      <c r="G29" s="153"/>
      <c r="H29" s="154"/>
      <c r="I29" s="153"/>
      <c r="J29" s="153"/>
      <c r="K29" s="153"/>
      <c r="L29" s="153"/>
      <c r="M29" s="153"/>
      <c r="N29" s="153"/>
      <c r="O29" s="22"/>
      <c r="P29" s="24"/>
    </row>
    <row r="30" spans="1:16" s="41" customFormat="1">
      <c r="A30" s="177">
        <v>2</v>
      </c>
      <c r="B30" s="15"/>
      <c r="C30" s="193" t="s">
        <v>329</v>
      </c>
      <c r="D30" s="15" t="s">
        <v>87</v>
      </c>
      <c r="E30" s="179">
        <f>E29*1.12*6*0.3</f>
        <v>58.464000000000006</v>
      </c>
      <c r="F30" s="152"/>
      <c r="G30" s="153"/>
      <c r="H30" s="154"/>
      <c r="I30" s="153"/>
      <c r="J30" s="153"/>
      <c r="K30" s="153"/>
      <c r="L30" s="153"/>
      <c r="M30" s="153"/>
      <c r="N30" s="153"/>
      <c r="O30" s="22"/>
      <c r="P30" s="24"/>
    </row>
    <row r="31" spans="1:16" s="41" customFormat="1">
      <c r="A31" s="177">
        <v>3</v>
      </c>
      <c r="B31" s="15"/>
      <c r="C31" s="193" t="s">
        <v>543</v>
      </c>
      <c r="D31" s="15" t="s">
        <v>40</v>
      </c>
      <c r="E31" s="183">
        <f>E29*5</f>
        <v>145</v>
      </c>
      <c r="F31" s="152"/>
      <c r="G31" s="153"/>
      <c r="H31" s="154"/>
      <c r="I31" s="153"/>
      <c r="J31" s="153"/>
      <c r="K31" s="153"/>
      <c r="L31" s="153"/>
      <c r="M31" s="153"/>
      <c r="N31" s="153"/>
      <c r="O31" s="22"/>
      <c r="P31" s="24"/>
    </row>
    <row r="32" spans="1:16" s="41" customFormat="1">
      <c r="A32" s="177">
        <v>4</v>
      </c>
      <c r="B32" s="15" t="s">
        <v>172</v>
      </c>
      <c r="C32" s="192" t="s">
        <v>324</v>
      </c>
      <c r="D32" s="15" t="s">
        <v>325</v>
      </c>
      <c r="E32" s="179">
        <f>E29</f>
        <v>29</v>
      </c>
      <c r="F32" s="152"/>
      <c r="G32" s="153"/>
      <c r="H32" s="154"/>
      <c r="I32" s="153"/>
      <c r="J32" s="153"/>
      <c r="K32" s="153"/>
      <c r="L32" s="153"/>
      <c r="M32" s="153"/>
      <c r="N32" s="153"/>
      <c r="O32" s="22"/>
      <c r="P32" s="24"/>
    </row>
    <row r="33" spans="1:16" s="41" customFormat="1">
      <c r="A33" s="177">
        <v>5</v>
      </c>
      <c r="B33" s="15"/>
      <c r="C33" s="193" t="s">
        <v>540</v>
      </c>
      <c r="D33" s="15" t="s">
        <v>175</v>
      </c>
      <c r="E33" s="179">
        <f>E32*0.12*5</f>
        <v>17.399999999999999</v>
      </c>
      <c r="F33" s="152"/>
      <c r="G33" s="153"/>
      <c r="H33" s="154"/>
      <c r="I33" s="153"/>
      <c r="J33" s="153"/>
      <c r="K33" s="153"/>
      <c r="L33" s="153"/>
      <c r="M33" s="153"/>
      <c r="N33" s="153"/>
      <c r="O33" s="22"/>
      <c r="P33" s="24"/>
    </row>
    <row r="34" spans="1:16" s="41" customFormat="1">
      <c r="A34" s="177">
        <v>6</v>
      </c>
      <c r="B34" s="15"/>
      <c r="C34" s="193" t="s">
        <v>542</v>
      </c>
      <c r="D34" s="15" t="s">
        <v>40</v>
      </c>
      <c r="E34" s="183">
        <f>E32*1.5*5</f>
        <v>217.5</v>
      </c>
      <c r="F34" s="152"/>
      <c r="G34" s="153"/>
      <c r="H34" s="154"/>
      <c r="I34" s="153"/>
      <c r="J34" s="153"/>
      <c r="K34" s="153"/>
      <c r="L34" s="153"/>
      <c r="M34" s="153"/>
      <c r="N34" s="153"/>
      <c r="O34" s="22"/>
      <c r="P34" s="24"/>
    </row>
    <row r="35" spans="1:16" s="41" customFormat="1">
      <c r="A35" s="177">
        <v>7</v>
      </c>
      <c r="B35" s="15"/>
      <c r="C35" s="193" t="s">
        <v>70</v>
      </c>
      <c r="D35" s="15" t="s">
        <v>90</v>
      </c>
      <c r="E35" s="179">
        <f>E32*0.1*5</f>
        <v>14.500000000000002</v>
      </c>
      <c r="F35" s="152"/>
      <c r="G35" s="153"/>
      <c r="H35" s="154"/>
      <c r="I35" s="153"/>
      <c r="J35" s="153"/>
      <c r="K35" s="153"/>
      <c r="L35" s="153"/>
      <c r="M35" s="153"/>
      <c r="N35" s="153"/>
      <c r="O35" s="22"/>
      <c r="P35" s="24"/>
    </row>
    <row r="36" spans="1:16" s="41" customFormat="1">
      <c r="A36" s="177">
        <v>8</v>
      </c>
      <c r="B36" s="15" t="s">
        <v>172</v>
      </c>
      <c r="C36" s="192" t="s">
        <v>326</v>
      </c>
      <c r="D36" s="15" t="s">
        <v>325</v>
      </c>
      <c r="E36" s="179">
        <f>E29</f>
        <v>29</v>
      </c>
      <c r="F36" s="152"/>
      <c r="G36" s="153"/>
      <c r="H36" s="154"/>
      <c r="I36" s="153"/>
      <c r="J36" s="153"/>
      <c r="K36" s="153"/>
      <c r="L36" s="153"/>
      <c r="M36" s="153"/>
      <c r="N36" s="153"/>
      <c r="O36" s="22"/>
      <c r="P36" s="24"/>
    </row>
    <row r="37" spans="1:16" s="41" customFormat="1" ht="25.5">
      <c r="A37" s="194"/>
      <c r="B37" s="195"/>
      <c r="C37" s="196" t="s">
        <v>330</v>
      </c>
      <c r="D37" s="197"/>
      <c r="E37" s="198"/>
      <c r="F37" s="152"/>
      <c r="G37" s="153"/>
      <c r="H37" s="154"/>
      <c r="I37" s="153"/>
      <c r="J37" s="153"/>
      <c r="K37" s="153"/>
      <c r="L37" s="153"/>
      <c r="M37" s="153"/>
      <c r="N37" s="153"/>
      <c r="O37" s="22"/>
      <c r="P37" s="24"/>
    </row>
    <row r="38" spans="1:16" s="41" customFormat="1" ht="13.5" thickBot="1">
      <c r="A38" s="177">
        <v>1</v>
      </c>
      <c r="B38" s="15" t="s">
        <v>172</v>
      </c>
      <c r="C38" s="192" t="s">
        <v>331</v>
      </c>
      <c r="D38" s="15" t="s">
        <v>39</v>
      </c>
      <c r="E38" s="179">
        <v>127</v>
      </c>
      <c r="F38" s="152"/>
      <c r="G38" s="153"/>
      <c r="H38" s="154"/>
      <c r="I38" s="153"/>
      <c r="J38" s="153"/>
      <c r="K38" s="153"/>
      <c r="L38" s="153"/>
      <c r="M38" s="153"/>
      <c r="N38" s="153"/>
      <c r="O38" s="22"/>
      <c r="P38" s="24"/>
    </row>
    <row r="39" spans="1:16" ht="15" thickBot="1">
      <c r="A39" s="266" t="s">
        <v>75</v>
      </c>
      <c r="B39" s="267"/>
      <c r="C39" s="267"/>
      <c r="D39" s="267"/>
      <c r="E39" s="267"/>
      <c r="F39" s="267"/>
      <c r="G39" s="267"/>
      <c r="H39" s="267"/>
      <c r="I39" s="267"/>
      <c r="J39" s="267"/>
      <c r="K39" s="268"/>
      <c r="L39" s="171"/>
      <c r="M39" s="171"/>
      <c r="N39" s="171"/>
      <c r="O39" s="171"/>
      <c r="P39" s="172"/>
    </row>
    <row r="40" spans="1:16">
      <c r="A40" s="26"/>
      <c r="B40" s="26"/>
      <c r="C40" s="27"/>
      <c r="D40" s="27"/>
      <c r="E40" s="114"/>
      <c r="F40" s="26"/>
      <c r="G40" s="26"/>
      <c r="H40" s="26"/>
      <c r="I40" s="26"/>
      <c r="J40" s="26"/>
      <c r="K40" s="26"/>
      <c r="L40" s="26"/>
      <c r="M40" s="26"/>
      <c r="N40" s="26"/>
      <c r="O40" s="26"/>
      <c r="P40" s="26"/>
    </row>
    <row r="41" spans="1:16">
      <c r="A41" s="259" t="s">
        <v>5</v>
      </c>
      <c r="B41" s="259"/>
      <c r="C41" s="38"/>
      <c r="D41" s="260"/>
      <c r="E41" s="258"/>
      <c r="F41" s="26"/>
      <c r="G41" s="259" t="s">
        <v>27</v>
      </c>
      <c r="H41" s="259"/>
      <c r="I41" s="262"/>
      <c r="J41" s="262"/>
      <c r="K41" s="262"/>
      <c r="L41" s="262"/>
      <c r="M41" s="262"/>
      <c r="N41" s="261"/>
      <c r="O41" s="259"/>
      <c r="P41" s="26"/>
    </row>
    <row r="42" spans="1:16" s="26" customFormat="1">
      <c r="C42" s="39" t="s">
        <v>28</v>
      </c>
      <c r="D42" s="27"/>
      <c r="E42" s="27"/>
      <c r="K42" s="39" t="s">
        <v>28</v>
      </c>
    </row>
    <row r="43" spans="1:16" s="26" customFormat="1">
      <c r="C43" s="27"/>
      <c r="D43" s="27"/>
      <c r="E43" s="27"/>
    </row>
    <row r="44" spans="1:16" s="26" customFormat="1">
      <c r="A44" s="259" t="s">
        <v>6</v>
      </c>
      <c r="B44" s="259"/>
      <c r="C44" s="27"/>
      <c r="D44" s="27"/>
      <c r="E44" s="27"/>
      <c r="G44" s="259" t="s">
        <v>6</v>
      </c>
      <c r="H44" s="259"/>
    </row>
    <row r="45" spans="1:16" s="26" customFormat="1">
      <c r="C45" s="27"/>
      <c r="D45" s="27"/>
      <c r="E45" s="27"/>
    </row>
    <row r="46" spans="1:16" s="26" customFormat="1">
      <c r="C46" s="27"/>
      <c r="D46" s="27"/>
      <c r="E46" s="27"/>
    </row>
    <row r="47" spans="1:16" s="26" customFormat="1">
      <c r="C47" s="27"/>
      <c r="D47" s="27"/>
      <c r="E47" s="27"/>
    </row>
    <row r="48" spans="1:16" s="26" customFormat="1">
      <c r="C48" s="27"/>
      <c r="D48" s="27"/>
      <c r="E48" s="27"/>
    </row>
    <row r="49" spans="3:5" s="26" customFormat="1">
      <c r="C49" s="27"/>
      <c r="D49" s="27"/>
      <c r="E49" s="27"/>
    </row>
    <row r="50" spans="3:5" s="26" customFormat="1">
      <c r="C50" s="27"/>
      <c r="D50" s="27"/>
      <c r="E50" s="27"/>
    </row>
    <row r="51" spans="3:5" s="26" customFormat="1">
      <c r="C51" s="27"/>
      <c r="D51" s="27"/>
      <c r="E51" s="27"/>
    </row>
    <row r="52" spans="3:5" s="26" customFormat="1">
      <c r="C52" s="27"/>
      <c r="D52" s="27"/>
      <c r="E52" s="27"/>
    </row>
    <row r="53" spans="3:5" s="26" customFormat="1">
      <c r="C53" s="27"/>
      <c r="D53" s="27"/>
      <c r="E53" s="27"/>
    </row>
    <row r="54" spans="3:5" s="26" customFormat="1">
      <c r="C54" s="27"/>
      <c r="D54" s="27"/>
      <c r="E54" s="27"/>
    </row>
    <row r="55" spans="3:5" s="26" customFormat="1">
      <c r="C55" s="27"/>
      <c r="D55" s="27"/>
      <c r="E55" s="27"/>
    </row>
    <row r="56" spans="3:5" s="26" customFormat="1">
      <c r="C56" s="27"/>
      <c r="D56" s="27"/>
      <c r="E56" s="27"/>
    </row>
    <row r="57" spans="3:5" s="26" customFormat="1">
      <c r="C57" s="27"/>
      <c r="D57" s="27"/>
      <c r="E57" s="27"/>
    </row>
    <row r="58" spans="3:5" s="26" customFormat="1">
      <c r="C58" s="27"/>
      <c r="D58" s="27"/>
      <c r="E58" s="27"/>
    </row>
    <row r="59" spans="3:5" s="26" customFormat="1">
      <c r="C59" s="27"/>
      <c r="D59" s="27"/>
      <c r="E59" s="27"/>
    </row>
    <row r="60" spans="3:5" s="26" customFormat="1">
      <c r="C60" s="27"/>
      <c r="D60" s="27"/>
      <c r="E60" s="27"/>
    </row>
    <row r="61" spans="3:5" s="26" customFormat="1">
      <c r="C61" s="27"/>
      <c r="D61" s="27"/>
      <c r="E61" s="27"/>
    </row>
    <row r="62" spans="3:5" s="26" customFormat="1">
      <c r="C62" s="27"/>
      <c r="D62" s="27"/>
      <c r="E62" s="27"/>
    </row>
    <row r="63" spans="3:5" s="26" customFormat="1">
      <c r="C63" s="27"/>
      <c r="D63" s="27"/>
      <c r="E63" s="27"/>
    </row>
    <row r="64" spans="3:5" s="26" customFormat="1">
      <c r="C64" s="27"/>
      <c r="D64" s="27"/>
      <c r="E64" s="27"/>
    </row>
    <row r="65" spans="3:5" s="26" customFormat="1">
      <c r="C65" s="27"/>
      <c r="D65" s="27"/>
      <c r="E65" s="27"/>
    </row>
    <row r="66" spans="3:5" s="26" customFormat="1">
      <c r="C66" s="27"/>
      <c r="D66" s="27"/>
      <c r="E66" s="27"/>
    </row>
    <row r="67" spans="3:5" s="26" customFormat="1">
      <c r="C67" s="27"/>
      <c r="D67" s="27"/>
      <c r="E67" s="27"/>
    </row>
    <row r="68" spans="3:5" s="26" customFormat="1">
      <c r="C68" s="27"/>
      <c r="D68" s="27"/>
      <c r="E68" s="27"/>
    </row>
    <row r="69" spans="3:5" s="26" customFormat="1">
      <c r="C69" s="27"/>
      <c r="D69" s="27"/>
      <c r="E69" s="27"/>
    </row>
    <row r="70" spans="3:5" s="26" customFormat="1">
      <c r="C70" s="27"/>
      <c r="D70" s="27"/>
      <c r="E70" s="27"/>
    </row>
    <row r="71" spans="3:5" s="26" customFormat="1">
      <c r="C71" s="27"/>
      <c r="D71" s="27"/>
      <c r="E71" s="27"/>
    </row>
    <row r="72" spans="3:5" s="26" customFormat="1">
      <c r="C72" s="27"/>
      <c r="D72" s="27"/>
      <c r="E72" s="27"/>
    </row>
    <row r="73" spans="3:5" s="26" customFormat="1">
      <c r="C73" s="27"/>
      <c r="D73" s="27"/>
      <c r="E73" s="27"/>
    </row>
    <row r="74" spans="3:5" s="26" customFormat="1">
      <c r="C74" s="27"/>
      <c r="D74" s="27"/>
      <c r="E74" s="27"/>
    </row>
    <row r="75" spans="3:5" s="26" customFormat="1">
      <c r="C75" s="27"/>
      <c r="D75" s="27"/>
      <c r="E75" s="27"/>
    </row>
    <row r="76" spans="3:5" s="26" customFormat="1">
      <c r="C76" s="27"/>
      <c r="D76" s="27"/>
      <c r="E76" s="27"/>
    </row>
    <row r="77" spans="3:5" s="26" customFormat="1">
      <c r="C77" s="27"/>
      <c r="D77" s="27"/>
      <c r="E77" s="27"/>
    </row>
    <row r="78" spans="3:5" s="26" customFormat="1">
      <c r="C78" s="27"/>
      <c r="D78" s="27"/>
      <c r="E78" s="27"/>
    </row>
    <row r="79" spans="3:5" s="26" customFormat="1">
      <c r="C79" s="27"/>
      <c r="D79" s="27"/>
      <c r="E79" s="27"/>
    </row>
    <row r="80" spans="3:5" s="26" customFormat="1">
      <c r="C80" s="27"/>
      <c r="D80" s="27"/>
      <c r="E80" s="27"/>
    </row>
    <row r="81" spans="3:5" s="26" customFormat="1">
      <c r="C81" s="27"/>
      <c r="D81" s="27"/>
      <c r="E81" s="27"/>
    </row>
    <row r="82" spans="3:5" s="26" customFormat="1">
      <c r="C82" s="27"/>
      <c r="D82" s="27"/>
      <c r="E82" s="27"/>
    </row>
    <row r="83" spans="3:5" s="26" customFormat="1">
      <c r="C83" s="27"/>
      <c r="D83" s="27"/>
      <c r="E83" s="27"/>
    </row>
    <row r="84" spans="3:5" s="26" customFormat="1">
      <c r="C84" s="27"/>
      <c r="D84" s="27"/>
      <c r="E84" s="27"/>
    </row>
    <row r="85" spans="3:5" s="26" customFormat="1">
      <c r="C85" s="27"/>
      <c r="D85" s="27"/>
      <c r="E85" s="27"/>
    </row>
    <row r="86" spans="3:5" s="26" customFormat="1">
      <c r="C86" s="27"/>
      <c r="D86" s="27"/>
      <c r="E86" s="27"/>
    </row>
    <row r="87" spans="3:5" s="26" customFormat="1">
      <c r="C87" s="27"/>
      <c r="D87" s="27"/>
      <c r="E87" s="27"/>
    </row>
    <row r="88" spans="3:5" s="26" customFormat="1">
      <c r="C88" s="27"/>
      <c r="D88" s="27"/>
      <c r="E88" s="27"/>
    </row>
    <row r="89" spans="3:5" s="26" customFormat="1">
      <c r="C89" s="27"/>
      <c r="D89" s="27"/>
      <c r="E89" s="27"/>
    </row>
    <row r="90" spans="3:5" s="26" customFormat="1">
      <c r="C90" s="27"/>
      <c r="D90" s="27"/>
      <c r="E90" s="27"/>
    </row>
    <row r="91" spans="3:5" s="26" customFormat="1">
      <c r="C91" s="27"/>
      <c r="D91" s="27"/>
      <c r="E91" s="27"/>
    </row>
    <row r="92" spans="3:5" s="26" customFormat="1">
      <c r="C92" s="27"/>
      <c r="D92" s="27"/>
      <c r="E92" s="27"/>
    </row>
    <row r="93" spans="3:5" s="26" customFormat="1">
      <c r="C93" s="27"/>
      <c r="D93" s="27"/>
      <c r="E93" s="27"/>
    </row>
    <row r="94" spans="3:5" s="26" customFormat="1">
      <c r="C94" s="27"/>
      <c r="D94" s="27"/>
      <c r="E94" s="27"/>
    </row>
    <row r="95" spans="3:5" s="26" customFormat="1">
      <c r="C95" s="27"/>
      <c r="D95" s="27"/>
      <c r="E95" s="27"/>
    </row>
    <row r="96" spans="3:5" s="26" customFormat="1">
      <c r="C96" s="27"/>
      <c r="D96" s="27"/>
      <c r="E96" s="27"/>
    </row>
    <row r="97" spans="3:5" s="26" customFormat="1">
      <c r="C97" s="27"/>
      <c r="D97" s="27"/>
      <c r="E97" s="27"/>
    </row>
    <row r="98" spans="3:5" s="26" customFormat="1">
      <c r="C98" s="27"/>
      <c r="D98" s="27"/>
      <c r="E98" s="27"/>
    </row>
    <row r="99" spans="3:5" s="26" customFormat="1">
      <c r="C99" s="27"/>
      <c r="D99" s="27"/>
      <c r="E99" s="27"/>
    </row>
    <row r="100" spans="3:5" s="26" customFormat="1">
      <c r="C100" s="27"/>
      <c r="D100" s="27"/>
      <c r="E100" s="27"/>
    </row>
    <row r="101" spans="3:5" s="26" customFormat="1">
      <c r="C101" s="27"/>
      <c r="D101" s="27"/>
      <c r="E101" s="27"/>
    </row>
    <row r="102" spans="3:5" s="26" customFormat="1">
      <c r="C102" s="27"/>
      <c r="D102" s="27"/>
      <c r="E102" s="27"/>
    </row>
    <row r="103" spans="3:5" s="26" customFormat="1">
      <c r="C103" s="27"/>
      <c r="D103" s="27"/>
      <c r="E103" s="27"/>
    </row>
    <row r="104" spans="3:5" s="26" customFormat="1">
      <c r="C104" s="27"/>
      <c r="D104" s="27"/>
      <c r="E104" s="27"/>
    </row>
    <row r="105" spans="3:5" s="26" customFormat="1">
      <c r="C105" s="27"/>
      <c r="D105" s="27"/>
      <c r="E105" s="27"/>
    </row>
    <row r="106" spans="3:5" s="26" customFormat="1">
      <c r="C106" s="27"/>
      <c r="D106" s="27"/>
      <c r="E106" s="27"/>
    </row>
    <row r="107" spans="3:5" s="26" customFormat="1">
      <c r="C107" s="27"/>
      <c r="D107" s="27"/>
      <c r="E107" s="27"/>
    </row>
    <row r="108" spans="3:5" s="26" customFormat="1">
      <c r="C108" s="27"/>
      <c r="D108" s="27"/>
      <c r="E108" s="27"/>
    </row>
    <row r="109" spans="3:5" s="26" customFormat="1">
      <c r="C109" s="27"/>
      <c r="D109" s="27"/>
      <c r="E109" s="27"/>
    </row>
    <row r="110" spans="3:5" s="26" customFormat="1">
      <c r="C110" s="27"/>
      <c r="D110" s="27"/>
      <c r="E110" s="27"/>
    </row>
    <row r="111" spans="3:5" s="26" customFormat="1">
      <c r="C111" s="27"/>
      <c r="D111" s="27"/>
      <c r="E111" s="27"/>
    </row>
    <row r="112" spans="3:5" s="26" customFormat="1">
      <c r="C112" s="27"/>
      <c r="D112" s="27"/>
      <c r="E112" s="27"/>
    </row>
    <row r="113" spans="3:5" s="26" customFormat="1">
      <c r="C113" s="27"/>
      <c r="D113" s="27"/>
      <c r="E113" s="27"/>
    </row>
    <row r="114" spans="3:5" s="26" customFormat="1">
      <c r="C114" s="27"/>
      <c r="D114" s="27"/>
      <c r="E114" s="27"/>
    </row>
    <row r="115" spans="3:5" s="26" customFormat="1">
      <c r="C115" s="27"/>
      <c r="D115" s="27"/>
      <c r="E115" s="27"/>
    </row>
    <row r="116" spans="3:5" s="26" customFormat="1">
      <c r="C116" s="27"/>
      <c r="D116" s="27"/>
      <c r="E116" s="27"/>
    </row>
    <row r="117" spans="3:5" s="26" customFormat="1">
      <c r="C117" s="27"/>
      <c r="D117" s="27"/>
      <c r="E117" s="27"/>
    </row>
    <row r="118" spans="3:5" s="26" customFormat="1">
      <c r="C118" s="27"/>
      <c r="D118" s="27"/>
      <c r="E118" s="27"/>
    </row>
    <row r="119" spans="3:5" s="26" customFormat="1">
      <c r="C119" s="27"/>
      <c r="D119" s="27"/>
      <c r="E119" s="27"/>
    </row>
    <row r="120" spans="3:5" s="26" customFormat="1">
      <c r="C120" s="27"/>
      <c r="D120" s="27"/>
      <c r="E120" s="27"/>
    </row>
    <row r="121" spans="3:5" s="26" customFormat="1">
      <c r="C121" s="27"/>
      <c r="D121" s="27"/>
      <c r="E121" s="27"/>
    </row>
    <row r="122" spans="3:5" s="26" customFormat="1">
      <c r="C122" s="27"/>
      <c r="D122" s="27"/>
      <c r="E122" s="27"/>
    </row>
    <row r="123" spans="3:5" s="26" customFormat="1">
      <c r="C123" s="27"/>
      <c r="D123" s="27"/>
      <c r="E123" s="27"/>
    </row>
    <row r="124" spans="3:5" s="26" customFormat="1">
      <c r="C124" s="27"/>
      <c r="D124" s="27"/>
      <c r="E124" s="27"/>
    </row>
    <row r="125" spans="3:5" s="26" customFormat="1">
      <c r="C125" s="27"/>
      <c r="D125" s="27"/>
      <c r="E125" s="27"/>
    </row>
    <row r="126" spans="3:5" s="26" customFormat="1">
      <c r="C126" s="27"/>
      <c r="D126" s="27"/>
      <c r="E126" s="27"/>
    </row>
    <row r="127" spans="3:5" s="26" customFormat="1">
      <c r="C127" s="27"/>
      <c r="D127" s="27"/>
      <c r="E127" s="27"/>
    </row>
    <row r="128" spans="3:5" s="26" customFormat="1">
      <c r="C128" s="27"/>
      <c r="D128" s="27"/>
      <c r="E128" s="27"/>
    </row>
    <row r="129" spans="3:5" s="26" customFormat="1">
      <c r="C129" s="27"/>
      <c r="D129" s="27"/>
      <c r="E129" s="27"/>
    </row>
    <row r="130" spans="3:5" s="26" customFormat="1">
      <c r="C130" s="27"/>
      <c r="D130" s="27"/>
      <c r="E130" s="27"/>
    </row>
    <row r="131" spans="3:5" s="26" customFormat="1">
      <c r="C131" s="27"/>
      <c r="D131" s="27"/>
      <c r="E131" s="27"/>
    </row>
    <row r="132" spans="3:5" s="26" customFormat="1">
      <c r="C132" s="27"/>
      <c r="D132" s="27"/>
      <c r="E132" s="27"/>
    </row>
    <row r="133" spans="3:5" s="26" customFormat="1">
      <c r="C133" s="27"/>
      <c r="D133" s="27"/>
      <c r="E133" s="27"/>
    </row>
    <row r="134" spans="3:5" s="26" customFormat="1">
      <c r="C134" s="27"/>
      <c r="D134" s="27"/>
      <c r="E134" s="27"/>
    </row>
    <row r="135" spans="3:5" s="26" customFormat="1">
      <c r="C135" s="27"/>
      <c r="D135" s="27"/>
      <c r="E135" s="27"/>
    </row>
    <row r="136" spans="3:5" s="26" customFormat="1">
      <c r="C136" s="27"/>
      <c r="D136" s="27"/>
      <c r="E136" s="27"/>
    </row>
    <row r="137" spans="3:5" s="26" customFormat="1">
      <c r="C137" s="27"/>
      <c r="D137" s="27"/>
      <c r="E137" s="27"/>
    </row>
    <row r="138" spans="3:5" s="26" customFormat="1">
      <c r="C138" s="27"/>
      <c r="D138" s="27"/>
      <c r="E138" s="27"/>
    </row>
    <row r="139" spans="3:5" s="26" customFormat="1">
      <c r="C139" s="27"/>
      <c r="D139" s="27"/>
      <c r="E139" s="27"/>
    </row>
    <row r="140" spans="3:5" s="26" customFormat="1">
      <c r="C140" s="27"/>
      <c r="D140" s="27"/>
      <c r="E140" s="27"/>
    </row>
    <row r="141" spans="3:5" s="26" customFormat="1">
      <c r="C141" s="27"/>
      <c r="D141" s="27"/>
      <c r="E141" s="27"/>
    </row>
    <row r="142" spans="3:5" s="26" customFormat="1">
      <c r="C142" s="27"/>
      <c r="D142" s="27"/>
      <c r="E142" s="27"/>
    </row>
    <row r="143" spans="3:5" s="26" customFormat="1">
      <c r="C143" s="27"/>
      <c r="D143" s="27"/>
      <c r="E143" s="27"/>
    </row>
    <row r="144" spans="3:5" s="26" customFormat="1">
      <c r="C144" s="27"/>
      <c r="D144" s="27"/>
      <c r="E144" s="27"/>
    </row>
    <row r="145" spans="3:5" s="26" customFormat="1">
      <c r="C145" s="27"/>
      <c r="D145" s="27"/>
      <c r="E145" s="27"/>
    </row>
    <row r="146" spans="3:5" s="26" customFormat="1">
      <c r="C146" s="27"/>
      <c r="D146" s="27"/>
      <c r="E146" s="27"/>
    </row>
    <row r="147" spans="3:5" s="26" customFormat="1">
      <c r="C147" s="27"/>
      <c r="D147" s="27"/>
      <c r="E147" s="27"/>
    </row>
    <row r="148" spans="3:5" s="26" customFormat="1">
      <c r="C148" s="27"/>
      <c r="D148" s="27"/>
      <c r="E148" s="27"/>
    </row>
    <row r="149" spans="3:5" s="26" customFormat="1">
      <c r="C149" s="27"/>
      <c r="D149" s="27"/>
      <c r="E149" s="27"/>
    </row>
    <row r="150" spans="3:5" s="26" customFormat="1">
      <c r="C150" s="27"/>
      <c r="D150" s="27"/>
      <c r="E150" s="27"/>
    </row>
    <row r="151" spans="3:5" s="26" customFormat="1">
      <c r="C151" s="27"/>
      <c r="D151" s="27"/>
      <c r="E151" s="27"/>
    </row>
    <row r="152" spans="3:5" s="26" customFormat="1">
      <c r="C152" s="27"/>
      <c r="D152" s="27"/>
      <c r="E152" s="27"/>
    </row>
    <row r="153" spans="3:5" s="26" customFormat="1">
      <c r="C153" s="27"/>
      <c r="D153" s="27"/>
      <c r="E153" s="27"/>
    </row>
    <row r="154" spans="3:5" s="26" customFormat="1">
      <c r="C154" s="27"/>
      <c r="D154" s="27"/>
      <c r="E154" s="27"/>
    </row>
    <row r="155" spans="3:5" s="26" customFormat="1">
      <c r="C155" s="27"/>
      <c r="D155" s="27"/>
      <c r="E155" s="27"/>
    </row>
    <row r="156" spans="3:5" s="26" customFormat="1">
      <c r="C156" s="27"/>
      <c r="D156" s="27"/>
      <c r="E156" s="27"/>
    </row>
    <row r="157" spans="3:5" s="26" customFormat="1">
      <c r="C157" s="27"/>
      <c r="D157" s="27"/>
      <c r="E157" s="27"/>
    </row>
    <row r="158" spans="3:5" s="26" customFormat="1">
      <c r="C158" s="27"/>
      <c r="D158" s="27"/>
      <c r="E158" s="27"/>
    </row>
    <row r="159" spans="3:5" s="26" customFormat="1">
      <c r="C159" s="27"/>
      <c r="D159" s="27"/>
      <c r="E159" s="27"/>
    </row>
    <row r="160" spans="3:5" s="26" customFormat="1">
      <c r="C160" s="27"/>
      <c r="D160" s="27"/>
      <c r="E160" s="27"/>
    </row>
    <row r="161" spans="3:5" s="26" customFormat="1">
      <c r="C161" s="27"/>
      <c r="D161" s="27"/>
      <c r="E161" s="27"/>
    </row>
    <row r="162" spans="3:5" s="26" customFormat="1">
      <c r="C162" s="27"/>
      <c r="D162" s="27"/>
      <c r="E162" s="27"/>
    </row>
    <row r="163" spans="3:5" s="26" customFormat="1">
      <c r="C163" s="27"/>
      <c r="D163" s="27"/>
      <c r="E163" s="27"/>
    </row>
    <row r="164" spans="3:5" s="26" customFormat="1">
      <c r="C164" s="27"/>
      <c r="D164" s="27"/>
      <c r="E164" s="27"/>
    </row>
    <row r="165" spans="3:5" s="26" customFormat="1">
      <c r="C165" s="27"/>
      <c r="D165" s="27"/>
      <c r="E165" s="27"/>
    </row>
    <row r="166" spans="3:5" s="26" customFormat="1">
      <c r="C166" s="27"/>
      <c r="D166" s="27"/>
      <c r="E166" s="27"/>
    </row>
    <row r="167" spans="3:5" s="26" customFormat="1">
      <c r="C167" s="27"/>
      <c r="D167" s="27"/>
      <c r="E167" s="27"/>
    </row>
    <row r="168" spans="3:5" s="26" customFormat="1">
      <c r="C168" s="27"/>
      <c r="D168" s="27"/>
      <c r="E168" s="27"/>
    </row>
    <row r="169" spans="3:5" s="26" customFormat="1">
      <c r="C169" s="27"/>
      <c r="D169" s="27"/>
      <c r="E169" s="27"/>
    </row>
    <row r="170" spans="3:5" s="26" customFormat="1">
      <c r="C170" s="27"/>
      <c r="D170" s="27"/>
      <c r="E170" s="27"/>
    </row>
    <row r="171" spans="3:5" s="26" customFormat="1">
      <c r="C171" s="27"/>
      <c r="D171" s="27"/>
      <c r="E171" s="27"/>
    </row>
    <row r="172" spans="3:5" s="26" customFormat="1">
      <c r="C172" s="27"/>
      <c r="D172" s="27"/>
      <c r="E172" s="27"/>
    </row>
    <row r="173" spans="3:5" s="26" customFormat="1">
      <c r="C173" s="27"/>
      <c r="D173" s="27"/>
      <c r="E173" s="27"/>
    </row>
    <row r="174" spans="3:5" s="26" customFormat="1">
      <c r="C174" s="27"/>
      <c r="D174" s="27"/>
      <c r="E174" s="27"/>
    </row>
    <row r="175" spans="3:5" s="26" customFormat="1">
      <c r="C175" s="27"/>
      <c r="D175" s="27"/>
      <c r="E175" s="27"/>
    </row>
    <row r="176" spans="3:5" s="26" customFormat="1">
      <c r="C176" s="27"/>
      <c r="D176" s="27"/>
      <c r="E176" s="27"/>
    </row>
    <row r="177" spans="3:5" s="26" customFormat="1">
      <c r="C177" s="27"/>
      <c r="D177" s="27"/>
      <c r="E177" s="27"/>
    </row>
    <row r="178" spans="3:5" s="26" customFormat="1">
      <c r="C178" s="27"/>
      <c r="D178" s="27"/>
      <c r="E178" s="27"/>
    </row>
    <row r="179" spans="3:5" s="26" customFormat="1">
      <c r="C179" s="27"/>
      <c r="D179" s="27"/>
      <c r="E179" s="27"/>
    </row>
    <row r="180" spans="3:5" s="26" customFormat="1">
      <c r="C180" s="27"/>
      <c r="D180" s="27"/>
      <c r="E180" s="27"/>
    </row>
    <row r="181" spans="3:5" s="26" customFormat="1">
      <c r="C181" s="27"/>
      <c r="D181" s="27"/>
      <c r="E181" s="27"/>
    </row>
    <row r="182" spans="3:5" s="26" customFormat="1">
      <c r="C182" s="27"/>
      <c r="D182" s="27"/>
      <c r="E182" s="27"/>
    </row>
    <row r="183" spans="3:5" s="26" customFormat="1">
      <c r="C183" s="27"/>
      <c r="D183" s="27"/>
      <c r="E183" s="27"/>
    </row>
    <row r="184" spans="3:5" s="26" customFormat="1">
      <c r="C184" s="27"/>
      <c r="D184" s="27"/>
      <c r="E184" s="27"/>
    </row>
    <row r="185" spans="3:5" s="26" customFormat="1">
      <c r="C185" s="27"/>
      <c r="D185" s="27"/>
      <c r="E185" s="27"/>
    </row>
    <row r="186" spans="3:5" s="26" customFormat="1">
      <c r="C186" s="27"/>
      <c r="D186" s="27"/>
      <c r="E186" s="27"/>
    </row>
    <row r="187" spans="3:5" s="26" customFormat="1">
      <c r="C187" s="27"/>
      <c r="D187" s="27"/>
      <c r="E187" s="27"/>
    </row>
    <row r="188" spans="3:5" s="26" customFormat="1">
      <c r="C188" s="27"/>
      <c r="D188" s="27"/>
      <c r="E188" s="27"/>
    </row>
    <row r="189" spans="3:5" s="26" customFormat="1">
      <c r="C189" s="27"/>
      <c r="D189" s="27"/>
      <c r="E189" s="27"/>
    </row>
    <row r="190" spans="3:5" s="26" customFormat="1">
      <c r="C190" s="27"/>
      <c r="D190" s="27"/>
      <c r="E190" s="27"/>
    </row>
    <row r="191" spans="3:5" s="26" customFormat="1">
      <c r="C191" s="27"/>
      <c r="D191" s="27"/>
      <c r="E191" s="27"/>
    </row>
    <row r="192" spans="3:5" s="26" customFormat="1">
      <c r="C192" s="27"/>
      <c r="D192" s="27"/>
      <c r="E192" s="27"/>
    </row>
    <row r="193" spans="3:5" s="26" customFormat="1">
      <c r="C193" s="27"/>
      <c r="D193" s="27"/>
      <c r="E193" s="27"/>
    </row>
    <row r="194" spans="3:5" s="26" customFormat="1">
      <c r="C194" s="27"/>
      <c r="D194" s="27"/>
      <c r="E194" s="27"/>
    </row>
    <row r="195" spans="3:5" s="26" customFormat="1">
      <c r="C195" s="27"/>
      <c r="D195" s="27"/>
      <c r="E195" s="27"/>
    </row>
    <row r="196" spans="3:5" s="26" customFormat="1">
      <c r="C196" s="27"/>
      <c r="D196" s="27"/>
      <c r="E196" s="27"/>
    </row>
    <row r="197" spans="3:5" s="26" customFormat="1">
      <c r="C197" s="27"/>
      <c r="D197" s="27"/>
      <c r="E197" s="27"/>
    </row>
    <row r="198" spans="3:5" s="26" customFormat="1">
      <c r="C198" s="27"/>
      <c r="D198" s="27"/>
      <c r="E198" s="27"/>
    </row>
    <row r="199" spans="3:5" s="26" customFormat="1">
      <c r="C199" s="27"/>
      <c r="D199" s="27"/>
      <c r="E199" s="27"/>
    </row>
    <row r="200" spans="3:5" s="26" customFormat="1">
      <c r="C200" s="27"/>
      <c r="D200" s="27"/>
      <c r="E200" s="27"/>
    </row>
    <row r="201" spans="3:5" s="26" customFormat="1">
      <c r="C201" s="27"/>
      <c r="D201" s="27"/>
      <c r="E201" s="27"/>
    </row>
    <row r="202" spans="3:5" s="26" customFormat="1">
      <c r="C202" s="27"/>
      <c r="D202" s="27"/>
      <c r="E202" s="27"/>
    </row>
    <row r="203" spans="3:5" s="26" customFormat="1">
      <c r="C203" s="27"/>
      <c r="D203" s="27"/>
      <c r="E203" s="27"/>
    </row>
    <row r="204" spans="3:5" s="26" customFormat="1">
      <c r="C204" s="27"/>
      <c r="D204" s="27"/>
      <c r="E204" s="27"/>
    </row>
    <row r="205" spans="3:5" s="26" customFormat="1">
      <c r="C205" s="27"/>
      <c r="D205" s="27"/>
      <c r="E205" s="27"/>
    </row>
    <row r="206" spans="3:5" s="26" customFormat="1">
      <c r="C206" s="27"/>
      <c r="D206" s="27"/>
      <c r="E206" s="27"/>
    </row>
    <row r="207" spans="3:5" s="26" customFormat="1">
      <c r="C207" s="27"/>
      <c r="D207" s="27"/>
      <c r="E207" s="27"/>
    </row>
    <row r="208" spans="3:5" s="26" customFormat="1">
      <c r="C208" s="27"/>
      <c r="D208" s="27"/>
      <c r="E208" s="27"/>
    </row>
    <row r="209" spans="3:5" s="26" customFormat="1">
      <c r="C209" s="27"/>
      <c r="D209" s="27"/>
      <c r="E209" s="27"/>
    </row>
    <row r="210" spans="3:5" s="26" customFormat="1">
      <c r="C210" s="27"/>
      <c r="D210" s="27"/>
      <c r="E210" s="27"/>
    </row>
    <row r="211" spans="3:5" s="26" customFormat="1">
      <c r="C211" s="27"/>
      <c r="D211" s="27"/>
      <c r="E211" s="27"/>
    </row>
    <row r="212" spans="3:5" s="26" customFormat="1">
      <c r="C212" s="27"/>
      <c r="D212" s="27"/>
      <c r="E212" s="27"/>
    </row>
    <row r="213" spans="3:5" s="26" customFormat="1">
      <c r="C213" s="27"/>
      <c r="D213" s="27"/>
      <c r="E213" s="27"/>
    </row>
    <row r="214" spans="3:5" s="26" customFormat="1">
      <c r="C214" s="27"/>
      <c r="D214" s="27"/>
      <c r="E214" s="27"/>
    </row>
    <row r="215" spans="3:5" s="26" customFormat="1">
      <c r="C215" s="27"/>
      <c r="D215" s="27"/>
      <c r="E215" s="27"/>
    </row>
    <row r="216" spans="3:5" s="26" customFormat="1">
      <c r="C216" s="27"/>
      <c r="D216" s="27"/>
      <c r="E216" s="27"/>
    </row>
    <row r="217" spans="3:5" s="26" customFormat="1">
      <c r="C217" s="27"/>
      <c r="D217" s="27"/>
      <c r="E217" s="27"/>
    </row>
    <row r="218" spans="3:5" s="26" customFormat="1">
      <c r="C218" s="27"/>
      <c r="D218" s="27"/>
      <c r="E218" s="27"/>
    </row>
    <row r="219" spans="3:5" s="26" customFormat="1">
      <c r="C219" s="27"/>
      <c r="D219" s="27"/>
      <c r="E219" s="27"/>
    </row>
    <row r="220" spans="3:5" s="26" customFormat="1">
      <c r="C220" s="27"/>
      <c r="D220" s="27"/>
      <c r="E220" s="27"/>
    </row>
    <row r="221" spans="3:5" s="26" customFormat="1">
      <c r="C221" s="27"/>
      <c r="D221" s="27"/>
      <c r="E221" s="27"/>
    </row>
    <row r="222" spans="3:5" s="26" customFormat="1">
      <c r="C222" s="27"/>
      <c r="D222" s="27"/>
      <c r="E222" s="27"/>
    </row>
    <row r="223" spans="3:5" s="26" customFormat="1">
      <c r="C223" s="27"/>
      <c r="D223" s="27"/>
      <c r="E223" s="27"/>
    </row>
    <row r="224" spans="3:5" s="26" customFormat="1">
      <c r="C224" s="27"/>
      <c r="D224" s="27"/>
      <c r="E224" s="27"/>
    </row>
    <row r="225" spans="3:5" s="26" customFormat="1">
      <c r="C225" s="27"/>
      <c r="D225" s="27"/>
      <c r="E225" s="27"/>
    </row>
    <row r="226" spans="3:5" s="26" customFormat="1">
      <c r="C226" s="27"/>
      <c r="D226" s="27"/>
      <c r="E226" s="27"/>
    </row>
    <row r="227" spans="3:5" s="26" customFormat="1">
      <c r="C227" s="27"/>
      <c r="D227" s="27"/>
      <c r="E227" s="27"/>
    </row>
    <row r="228" spans="3:5" s="26" customFormat="1">
      <c r="C228" s="27"/>
      <c r="D228" s="27"/>
      <c r="E228" s="27"/>
    </row>
    <row r="229" spans="3:5" s="26" customFormat="1">
      <c r="C229" s="27"/>
      <c r="D229" s="27"/>
      <c r="E229" s="27"/>
    </row>
    <row r="230" spans="3:5" s="26" customFormat="1">
      <c r="C230" s="27"/>
      <c r="D230" s="27"/>
      <c r="E230" s="27"/>
    </row>
    <row r="231" spans="3:5" s="26" customFormat="1">
      <c r="C231" s="27"/>
      <c r="D231" s="27"/>
      <c r="E231" s="27"/>
    </row>
    <row r="232" spans="3:5" s="26" customFormat="1">
      <c r="C232" s="27"/>
      <c r="D232" s="27"/>
      <c r="E232" s="27"/>
    </row>
    <row r="233" spans="3:5" s="26" customFormat="1">
      <c r="C233" s="27"/>
      <c r="D233" s="27"/>
      <c r="E233" s="27"/>
    </row>
    <row r="234" spans="3:5" s="26" customFormat="1">
      <c r="C234" s="27"/>
      <c r="D234" s="27"/>
      <c r="E234" s="27"/>
    </row>
    <row r="235" spans="3:5" s="26" customFormat="1">
      <c r="C235" s="27"/>
      <c r="D235" s="27"/>
      <c r="E235" s="27"/>
    </row>
    <row r="236" spans="3:5" s="26" customFormat="1">
      <c r="C236" s="27"/>
      <c r="D236" s="27"/>
      <c r="E236" s="27"/>
    </row>
    <row r="237" spans="3:5" s="26" customFormat="1">
      <c r="C237" s="27"/>
      <c r="D237" s="27"/>
      <c r="E237" s="27"/>
    </row>
    <row r="238" spans="3:5" s="26" customFormat="1">
      <c r="C238" s="27"/>
      <c r="D238" s="27"/>
      <c r="E238" s="27"/>
    </row>
    <row r="239" spans="3:5" s="26" customFormat="1">
      <c r="C239" s="27"/>
      <c r="D239" s="27"/>
      <c r="E239" s="27"/>
    </row>
    <row r="240" spans="3:5" s="26" customFormat="1">
      <c r="C240" s="27"/>
      <c r="D240" s="27"/>
      <c r="E240" s="27"/>
    </row>
    <row r="241" spans="3:5" s="26" customFormat="1">
      <c r="C241" s="27"/>
      <c r="D241" s="27"/>
      <c r="E241" s="27"/>
    </row>
    <row r="242" spans="3:5" s="26" customFormat="1">
      <c r="C242" s="27"/>
      <c r="D242" s="27"/>
      <c r="E242" s="27"/>
    </row>
    <row r="243" spans="3:5" s="26" customFormat="1">
      <c r="C243" s="27"/>
      <c r="D243" s="27"/>
      <c r="E243" s="27"/>
    </row>
    <row r="244" spans="3:5" s="26" customFormat="1">
      <c r="C244" s="27"/>
      <c r="D244" s="27"/>
      <c r="E244" s="27"/>
    </row>
    <row r="245" spans="3:5" s="26" customFormat="1">
      <c r="C245" s="27"/>
      <c r="D245" s="27"/>
      <c r="E245" s="27"/>
    </row>
    <row r="246" spans="3:5" s="26" customFormat="1">
      <c r="C246" s="27"/>
      <c r="D246" s="27"/>
      <c r="E246" s="27"/>
    </row>
    <row r="247" spans="3:5" s="26" customFormat="1">
      <c r="C247" s="27"/>
      <c r="D247" s="27"/>
      <c r="E247" s="27"/>
    </row>
    <row r="248" spans="3:5" s="26" customFormat="1">
      <c r="C248" s="27"/>
      <c r="D248" s="27"/>
      <c r="E248" s="27"/>
    </row>
    <row r="249" spans="3:5" s="26" customFormat="1">
      <c r="C249" s="27"/>
      <c r="D249" s="27"/>
      <c r="E249" s="27"/>
    </row>
    <row r="250" spans="3:5" s="26" customFormat="1">
      <c r="C250" s="27"/>
      <c r="D250" s="27"/>
      <c r="E250" s="27"/>
    </row>
    <row r="251" spans="3:5" s="26" customFormat="1">
      <c r="C251" s="27"/>
      <c r="D251" s="27"/>
      <c r="E251" s="27"/>
    </row>
    <row r="252" spans="3:5" s="26" customFormat="1">
      <c r="C252" s="27"/>
      <c r="D252" s="27"/>
      <c r="E252" s="27"/>
    </row>
    <row r="253" spans="3:5" s="26" customFormat="1">
      <c r="C253" s="27"/>
      <c r="D253" s="27"/>
      <c r="E253" s="27"/>
    </row>
    <row r="254" spans="3:5" s="26" customFormat="1">
      <c r="C254" s="27"/>
      <c r="D254" s="27"/>
      <c r="E254" s="27"/>
    </row>
    <row r="255" spans="3:5" s="26" customFormat="1">
      <c r="C255" s="27"/>
      <c r="D255" s="27"/>
      <c r="E255" s="27"/>
    </row>
    <row r="256" spans="3:5" s="26" customFormat="1">
      <c r="C256" s="27"/>
      <c r="D256" s="27"/>
      <c r="E256" s="27"/>
    </row>
    <row r="257" spans="3:5" s="26" customFormat="1">
      <c r="C257" s="27"/>
      <c r="D257" s="27"/>
      <c r="E257" s="27"/>
    </row>
    <row r="258" spans="3:5" s="26" customFormat="1">
      <c r="C258" s="27"/>
      <c r="D258" s="27"/>
      <c r="E258" s="27"/>
    </row>
    <row r="259" spans="3:5" s="26" customFormat="1">
      <c r="C259" s="27"/>
      <c r="D259" s="27"/>
      <c r="E259" s="27"/>
    </row>
    <row r="260" spans="3:5" s="26" customFormat="1">
      <c r="C260" s="27"/>
      <c r="D260" s="27"/>
      <c r="E260" s="27"/>
    </row>
    <row r="261" spans="3:5" s="26" customFormat="1">
      <c r="C261" s="27"/>
      <c r="D261" s="27"/>
      <c r="E261" s="27"/>
    </row>
    <row r="262" spans="3:5" s="26" customFormat="1">
      <c r="C262" s="27"/>
      <c r="D262" s="27"/>
      <c r="E262" s="27"/>
    </row>
    <row r="263" spans="3:5" s="26" customFormat="1">
      <c r="C263" s="27"/>
      <c r="D263" s="27"/>
      <c r="E263" s="27"/>
    </row>
    <row r="264" spans="3:5" s="26" customFormat="1">
      <c r="C264" s="27"/>
      <c r="D264" s="27"/>
      <c r="E264" s="27"/>
    </row>
    <row r="265" spans="3:5" s="26" customFormat="1">
      <c r="C265" s="27"/>
      <c r="D265" s="27"/>
      <c r="E265" s="27"/>
    </row>
    <row r="266" spans="3:5" s="26" customFormat="1">
      <c r="C266" s="27"/>
      <c r="D266" s="27"/>
      <c r="E266" s="27"/>
    </row>
    <row r="267" spans="3:5" s="26" customFormat="1">
      <c r="C267" s="27"/>
      <c r="D267" s="27"/>
      <c r="E267" s="27"/>
    </row>
    <row r="268" spans="3:5" s="26" customFormat="1">
      <c r="C268" s="27"/>
      <c r="D268" s="27"/>
      <c r="E268" s="27"/>
    </row>
    <row r="269" spans="3:5" s="26" customFormat="1">
      <c r="C269" s="27"/>
      <c r="D269" s="27"/>
      <c r="E269" s="27"/>
    </row>
    <row r="270" spans="3:5" s="26" customFormat="1">
      <c r="C270" s="27"/>
      <c r="D270" s="27"/>
      <c r="E270" s="27"/>
    </row>
    <row r="271" spans="3:5" s="26" customFormat="1">
      <c r="C271" s="27"/>
      <c r="D271" s="27"/>
      <c r="E271" s="27"/>
    </row>
    <row r="272" spans="3:5" s="26" customFormat="1">
      <c r="C272" s="27"/>
      <c r="D272" s="27"/>
      <c r="E272" s="27"/>
    </row>
    <row r="273" spans="3:5" s="26" customFormat="1">
      <c r="C273" s="27"/>
      <c r="D273" s="27"/>
      <c r="E273" s="27"/>
    </row>
    <row r="274" spans="3:5" s="26" customFormat="1">
      <c r="C274" s="27"/>
      <c r="D274" s="27"/>
      <c r="E274" s="27"/>
    </row>
    <row r="275" spans="3:5" s="26" customFormat="1">
      <c r="C275" s="27"/>
      <c r="D275" s="27"/>
      <c r="E275" s="27"/>
    </row>
    <row r="276" spans="3:5" s="26" customFormat="1">
      <c r="C276" s="27"/>
      <c r="D276" s="27"/>
      <c r="E276" s="27"/>
    </row>
    <row r="277" spans="3:5" s="26" customFormat="1">
      <c r="C277" s="27"/>
      <c r="D277" s="27"/>
      <c r="E277" s="27"/>
    </row>
    <row r="278" spans="3:5" s="26" customFormat="1">
      <c r="C278" s="27"/>
      <c r="D278" s="27"/>
      <c r="E278" s="27"/>
    </row>
    <row r="279" spans="3:5" s="26" customFormat="1">
      <c r="C279" s="27"/>
      <c r="D279" s="27"/>
      <c r="E279" s="27"/>
    </row>
    <row r="280" spans="3:5" s="26" customFormat="1">
      <c r="C280" s="27"/>
      <c r="D280" s="27"/>
      <c r="E280" s="27"/>
    </row>
    <row r="281" spans="3:5" s="26" customFormat="1">
      <c r="C281" s="27"/>
      <c r="D281" s="27"/>
      <c r="E281" s="27"/>
    </row>
    <row r="282" spans="3:5" s="26" customFormat="1">
      <c r="C282" s="27"/>
      <c r="D282" s="27"/>
      <c r="E282" s="27"/>
    </row>
    <row r="283" spans="3:5" s="26" customFormat="1">
      <c r="C283" s="27"/>
      <c r="D283" s="27"/>
      <c r="E283" s="27"/>
    </row>
    <row r="284" spans="3:5" s="26" customFormat="1">
      <c r="C284" s="27"/>
      <c r="D284" s="27"/>
      <c r="E284" s="27"/>
    </row>
    <row r="285" spans="3:5" s="26" customFormat="1">
      <c r="C285" s="27"/>
      <c r="D285" s="27"/>
      <c r="E285" s="27"/>
    </row>
    <row r="286" spans="3:5" s="26" customFormat="1">
      <c r="C286" s="27"/>
      <c r="D286" s="27"/>
      <c r="E286" s="27"/>
    </row>
    <row r="287" spans="3:5" s="26" customFormat="1">
      <c r="C287" s="27"/>
      <c r="D287" s="27"/>
      <c r="E287" s="27"/>
    </row>
    <row r="288" spans="3:5" s="26" customFormat="1">
      <c r="C288" s="27"/>
      <c r="D288" s="27"/>
      <c r="E288" s="27"/>
    </row>
    <row r="289" spans="3:5" s="26" customFormat="1">
      <c r="C289" s="27"/>
      <c r="D289" s="27"/>
      <c r="E289" s="27"/>
    </row>
    <row r="290" spans="3:5" s="26" customFormat="1">
      <c r="C290" s="27"/>
      <c r="D290" s="27"/>
      <c r="E290" s="27"/>
    </row>
    <row r="291" spans="3:5" s="26" customFormat="1">
      <c r="C291" s="27"/>
      <c r="D291" s="27"/>
      <c r="E291" s="27"/>
    </row>
    <row r="292" spans="3:5" s="26" customFormat="1">
      <c r="C292" s="27"/>
      <c r="D292" s="27"/>
      <c r="E292" s="27"/>
    </row>
    <row r="293" spans="3:5" s="26" customFormat="1">
      <c r="C293" s="27"/>
      <c r="D293" s="27"/>
      <c r="E293" s="27"/>
    </row>
    <row r="294" spans="3:5" s="26" customFormat="1">
      <c r="C294" s="27"/>
      <c r="D294" s="27"/>
      <c r="E294" s="27"/>
    </row>
    <row r="295" spans="3:5" s="26" customFormat="1">
      <c r="C295" s="27"/>
      <c r="D295" s="27"/>
      <c r="E295" s="27"/>
    </row>
    <row r="296" spans="3:5" s="26" customFormat="1">
      <c r="C296" s="27"/>
      <c r="D296" s="27"/>
      <c r="E296" s="27"/>
    </row>
    <row r="297" spans="3:5" s="26" customFormat="1">
      <c r="C297" s="27"/>
      <c r="D297" s="27"/>
      <c r="E297" s="27"/>
    </row>
    <row r="298" spans="3:5" s="26" customFormat="1">
      <c r="C298" s="27"/>
      <c r="D298" s="27"/>
      <c r="E298" s="27"/>
    </row>
    <row r="299" spans="3:5" s="26" customFormat="1">
      <c r="C299" s="27"/>
      <c r="D299" s="27"/>
      <c r="E299" s="27"/>
    </row>
    <row r="300" spans="3:5" s="26" customFormat="1">
      <c r="C300" s="27"/>
      <c r="D300" s="27"/>
      <c r="E300" s="27"/>
    </row>
    <row r="301" spans="3:5" s="26" customFormat="1">
      <c r="C301" s="27"/>
      <c r="D301" s="27"/>
      <c r="E301" s="27"/>
    </row>
    <row r="302" spans="3:5" s="26" customFormat="1">
      <c r="C302" s="27"/>
      <c r="D302" s="27"/>
      <c r="E302" s="27"/>
    </row>
    <row r="303" spans="3:5" s="26" customFormat="1">
      <c r="C303" s="27"/>
      <c r="D303" s="27"/>
      <c r="E303" s="27"/>
    </row>
    <row r="304" spans="3:5" s="26" customFormat="1">
      <c r="C304" s="27"/>
      <c r="D304" s="27"/>
      <c r="E304" s="27"/>
    </row>
    <row r="305" spans="3:5" s="26" customFormat="1">
      <c r="C305" s="27"/>
      <c r="D305" s="27"/>
      <c r="E305" s="27"/>
    </row>
    <row r="306" spans="3:5" s="26" customFormat="1">
      <c r="C306" s="27"/>
      <c r="D306" s="27"/>
      <c r="E306" s="27"/>
    </row>
    <row r="307" spans="3:5" s="26" customFormat="1">
      <c r="C307" s="27"/>
      <c r="D307" s="27"/>
      <c r="E307" s="27"/>
    </row>
    <row r="308" spans="3:5" s="26" customFormat="1">
      <c r="C308" s="27"/>
      <c r="D308" s="27"/>
      <c r="E308" s="27"/>
    </row>
    <row r="309" spans="3:5" s="26" customFormat="1">
      <c r="C309" s="27"/>
      <c r="D309" s="27"/>
      <c r="E309" s="27"/>
    </row>
    <row r="310" spans="3:5" s="26" customFormat="1">
      <c r="C310" s="27"/>
      <c r="D310" s="27"/>
      <c r="E310" s="27"/>
    </row>
    <row r="311" spans="3:5" s="26" customFormat="1">
      <c r="C311" s="27"/>
      <c r="D311" s="27"/>
      <c r="E311" s="27"/>
    </row>
    <row r="312" spans="3:5" s="26" customFormat="1">
      <c r="C312" s="27"/>
      <c r="D312" s="27"/>
      <c r="E312" s="27"/>
    </row>
    <row r="313" spans="3:5" s="26" customFormat="1">
      <c r="C313" s="27"/>
      <c r="D313" s="27"/>
      <c r="E313" s="27"/>
    </row>
    <row r="314" spans="3:5" s="26" customFormat="1">
      <c r="C314" s="27"/>
      <c r="D314" s="27"/>
      <c r="E314" s="27"/>
    </row>
    <row r="315" spans="3:5" s="26" customFormat="1">
      <c r="C315" s="27"/>
      <c r="D315" s="27"/>
      <c r="E315" s="27"/>
    </row>
    <row r="316" spans="3:5" s="26" customFormat="1">
      <c r="C316" s="27"/>
      <c r="D316" s="27"/>
      <c r="E316" s="27"/>
    </row>
    <row r="317" spans="3:5" s="26" customFormat="1">
      <c r="C317" s="27"/>
      <c r="D317" s="27"/>
      <c r="E317" s="27"/>
    </row>
    <row r="318" spans="3:5" s="26" customFormat="1">
      <c r="C318" s="27"/>
      <c r="D318" s="27"/>
      <c r="E318" s="27"/>
    </row>
    <row r="319" spans="3:5" s="26" customFormat="1">
      <c r="C319" s="27"/>
      <c r="D319" s="27"/>
      <c r="E319" s="27"/>
    </row>
    <row r="320" spans="3:5" s="26" customFormat="1">
      <c r="C320" s="27"/>
      <c r="D320" s="27"/>
      <c r="E320" s="27"/>
    </row>
    <row r="321" spans="1:16" s="26" customFormat="1">
      <c r="C321" s="27"/>
      <c r="D321" s="27"/>
      <c r="E321" s="27"/>
    </row>
    <row r="322" spans="1:16" s="26" customFormat="1">
      <c r="C322" s="27"/>
      <c r="D322" s="27"/>
      <c r="E322" s="27"/>
    </row>
    <row r="323" spans="1:16" s="26" customFormat="1">
      <c r="C323" s="27"/>
      <c r="D323" s="27"/>
      <c r="E323" s="27"/>
    </row>
    <row r="324" spans="1:16" s="26" customFormat="1">
      <c r="C324" s="27"/>
      <c r="D324" s="27"/>
      <c r="E324" s="27"/>
    </row>
    <row r="325" spans="1:16" s="26" customFormat="1">
      <c r="C325" s="27"/>
      <c r="D325" s="27"/>
      <c r="E325" s="27"/>
    </row>
    <row r="326" spans="1:16" s="26" customFormat="1">
      <c r="C326" s="27"/>
      <c r="D326" s="27"/>
      <c r="E326" s="27"/>
    </row>
    <row r="327" spans="1:16" s="26" customFormat="1">
      <c r="C327" s="27"/>
      <c r="D327" s="27"/>
      <c r="E327" s="27"/>
    </row>
    <row r="328" spans="1:16" s="26" customFormat="1">
      <c r="C328" s="27"/>
      <c r="D328" s="27"/>
      <c r="E328" s="27"/>
    </row>
    <row r="329" spans="1:16" s="26" customFormat="1">
      <c r="C329" s="27"/>
      <c r="D329" s="27"/>
      <c r="E329" s="27"/>
    </row>
    <row r="330" spans="1:16" s="26" customFormat="1">
      <c r="C330" s="27"/>
      <c r="D330" s="27"/>
      <c r="E330" s="27"/>
    </row>
    <row r="331" spans="1:16" s="26" customFormat="1">
      <c r="C331" s="27"/>
      <c r="D331" s="27"/>
      <c r="E331" s="27"/>
    </row>
    <row r="332" spans="1:16" s="26" customFormat="1">
      <c r="C332" s="27"/>
      <c r="D332" s="27"/>
      <c r="E332" s="27"/>
    </row>
    <row r="333" spans="1:16" s="26" customFormat="1">
      <c r="C333" s="27"/>
      <c r="D333" s="27"/>
      <c r="E333" s="27"/>
    </row>
    <row r="334" spans="1:16" s="26" customFormat="1">
      <c r="C334" s="27"/>
      <c r="D334" s="27"/>
      <c r="E334" s="27"/>
    </row>
    <row r="335" spans="1:16" s="26" customFormat="1">
      <c r="A335" s="28"/>
      <c r="B335" s="37"/>
      <c r="C335" s="40"/>
      <c r="D335" s="40"/>
      <c r="E335" s="40"/>
      <c r="F335" s="37"/>
      <c r="G335" s="28"/>
      <c r="H335" s="28"/>
      <c r="I335" s="28"/>
      <c r="J335" s="28"/>
      <c r="K335" s="28"/>
      <c r="L335" s="28"/>
      <c r="M335" s="28"/>
      <c r="N335" s="28"/>
      <c r="O335" s="28"/>
      <c r="P335" s="28"/>
    </row>
    <row r="336" spans="1:16" s="26" customFormat="1">
      <c r="A336" s="28"/>
      <c r="B336" s="37"/>
      <c r="C336" s="40"/>
      <c r="D336" s="40"/>
      <c r="E336" s="40"/>
      <c r="F336" s="37"/>
      <c r="G336" s="28"/>
      <c r="H336" s="28"/>
      <c r="I336" s="28"/>
      <c r="J336" s="28"/>
      <c r="K336" s="28"/>
      <c r="L336" s="28"/>
      <c r="M336" s="28"/>
      <c r="N336" s="28"/>
      <c r="O336" s="28"/>
      <c r="P336" s="28"/>
    </row>
  </sheetData>
  <protectedRanges>
    <protectedRange password="CF3F" sqref="B34:C36 E33:E36 C33" name="Range1_4_1"/>
    <protectedRange password="CF3F" sqref="D33:D36" name="Range1_1_4_1"/>
  </protectedRanges>
  <mergeCells count="25">
    <mergeCell ref="A39:K39"/>
    <mergeCell ref="N41:O41"/>
    <mergeCell ref="A44:B44"/>
    <mergeCell ref="G44:H44"/>
    <mergeCell ref="A41:B41"/>
    <mergeCell ref="D41:E41"/>
    <mergeCell ref="G41:H41"/>
    <mergeCell ref="I41:M41"/>
    <mergeCell ref="A4:P4"/>
    <mergeCell ref="A12:P12"/>
    <mergeCell ref="A13:P13"/>
    <mergeCell ref="A5:P5"/>
    <mergeCell ref="C7:P7"/>
    <mergeCell ref="C8:P8"/>
    <mergeCell ref="C9:P9"/>
    <mergeCell ref="C10:P10"/>
    <mergeCell ref="C14:N14"/>
    <mergeCell ref="A16:A17"/>
    <mergeCell ref="B16:B17"/>
    <mergeCell ref="C16:C17"/>
    <mergeCell ref="A11:B11"/>
    <mergeCell ref="D16:D17"/>
    <mergeCell ref="E16:E17"/>
    <mergeCell ref="F16:K16"/>
    <mergeCell ref="L16:P16"/>
  </mergeCells>
  <pageMargins left="0.48" right="0.43307086614173229" top="0.74803149606299213" bottom="0.6692913385826772" header="0.51181102362204722" footer="0.43307086614173229"/>
  <pageSetup paperSize="9" scale="91" orientation="landscape" r:id="rId1"/>
  <headerFooter alignWithMargins="0">
    <oddFooter>&amp;R&amp;P lapa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7"/>
  <sheetViews>
    <sheetView view="pageBreakPreview" topLeftCell="A64" zoomScaleNormal="100" zoomScaleSheetLayoutView="100" workbookViewId="0">
      <selection activeCell="K25" sqref="K25"/>
    </sheetView>
  </sheetViews>
  <sheetFormatPr defaultRowHeight="12.75"/>
  <cols>
    <col min="1" max="1" width="4.140625" style="28" customWidth="1"/>
    <col min="2" max="2" width="12.7109375" style="37" customWidth="1"/>
    <col min="3" max="3" width="40" style="40" customWidth="1"/>
    <col min="4" max="4" width="5.85546875" style="40" bestFit="1" customWidth="1"/>
    <col min="5" max="5" width="7.85546875" style="40" customWidth="1"/>
    <col min="6" max="6" width="5.7109375" style="37" bestFit="1" customWidth="1"/>
    <col min="7" max="7" width="5.7109375" style="28" bestFit="1" customWidth="1"/>
    <col min="8" max="8" width="7.28515625" style="28" customWidth="1"/>
    <col min="9" max="9" width="6.7109375" style="28" bestFit="1" customWidth="1"/>
    <col min="10" max="10" width="7" style="28" bestFit="1" customWidth="1"/>
    <col min="11" max="11" width="7" style="28" customWidth="1"/>
    <col min="12" max="16" width="8.42578125" style="28" customWidth="1"/>
    <col min="17" max="16384" width="9.140625" style="28"/>
  </cols>
  <sheetData>
    <row r="1" spans="1:16">
      <c r="B1" s="26"/>
      <c r="C1" s="27"/>
      <c r="D1" s="27"/>
      <c r="E1" s="27"/>
      <c r="F1" s="26"/>
      <c r="P1" s="71" t="s">
        <v>41</v>
      </c>
    </row>
    <row r="2" spans="1:16">
      <c r="B2" s="26"/>
      <c r="C2" s="27"/>
      <c r="D2" s="27"/>
      <c r="E2" s="27"/>
      <c r="F2" s="26"/>
      <c r="P2" s="71" t="s">
        <v>76</v>
      </c>
    </row>
    <row r="3" spans="1:16">
      <c r="B3" s="26"/>
      <c r="C3" s="27"/>
      <c r="D3" s="27"/>
      <c r="E3" s="27"/>
      <c r="F3" s="26"/>
      <c r="P3" s="71" t="s">
        <v>42</v>
      </c>
    </row>
    <row r="4" spans="1:16" ht="15.75">
      <c r="A4" s="208" t="s">
        <v>43</v>
      </c>
      <c r="B4" s="208"/>
      <c r="C4" s="208"/>
      <c r="D4" s="208"/>
      <c r="E4" s="208"/>
      <c r="F4" s="208"/>
      <c r="G4" s="208"/>
      <c r="H4" s="208"/>
      <c r="I4" s="208"/>
      <c r="J4" s="208"/>
      <c r="K4" s="208"/>
      <c r="L4" s="208"/>
      <c r="M4" s="208"/>
      <c r="N4" s="208"/>
      <c r="O4" s="208"/>
      <c r="P4" s="208"/>
    </row>
    <row r="5" spans="1:16" ht="14.25">
      <c r="A5" s="209" t="s">
        <v>44</v>
      </c>
      <c r="B5" s="209"/>
      <c r="C5" s="209"/>
      <c r="D5" s="209"/>
      <c r="E5" s="209"/>
      <c r="F5" s="209"/>
      <c r="G5" s="209"/>
      <c r="H5" s="209"/>
      <c r="I5" s="209"/>
      <c r="J5" s="209"/>
      <c r="K5" s="209"/>
      <c r="L5" s="209"/>
      <c r="M5" s="209"/>
      <c r="N5" s="209"/>
      <c r="O5" s="209"/>
      <c r="P5" s="209"/>
    </row>
    <row r="6" spans="1:16" ht="5.25" customHeight="1">
      <c r="A6" s="72"/>
      <c r="B6" s="72"/>
      <c r="C6" s="72"/>
      <c r="D6" s="72"/>
      <c r="E6" s="72"/>
      <c r="F6" s="72"/>
      <c r="G6" s="72"/>
      <c r="H6" s="72"/>
      <c r="I6" s="72"/>
      <c r="J6" s="72"/>
      <c r="K6" s="72"/>
      <c r="L6" s="72"/>
      <c r="M6" s="72"/>
      <c r="N6" s="72"/>
      <c r="O6" s="72"/>
      <c r="P6" s="72"/>
    </row>
    <row r="7" spans="1:16" ht="15.75" customHeight="1">
      <c r="A7" s="73" t="s">
        <v>45</v>
      </c>
      <c r="B7" s="74"/>
      <c r="C7" s="210" t="s">
        <v>77</v>
      </c>
      <c r="D7" s="210"/>
      <c r="E7" s="210"/>
      <c r="F7" s="210"/>
      <c r="G7" s="210"/>
      <c r="H7" s="210"/>
      <c r="I7" s="210"/>
      <c r="J7" s="210"/>
      <c r="K7" s="210"/>
      <c r="L7" s="210"/>
      <c r="M7" s="210"/>
      <c r="N7" s="210"/>
      <c r="O7" s="210"/>
      <c r="P7" s="210"/>
    </row>
    <row r="8" spans="1:16" ht="15" customHeight="1">
      <c r="A8" s="75" t="s">
        <v>46</v>
      </c>
      <c r="B8" s="76"/>
      <c r="C8" s="210" t="s">
        <v>78</v>
      </c>
      <c r="D8" s="210"/>
      <c r="E8" s="210"/>
      <c r="F8" s="210"/>
      <c r="G8" s="210"/>
      <c r="H8" s="210"/>
      <c r="I8" s="210"/>
      <c r="J8" s="210"/>
      <c r="K8" s="210"/>
      <c r="L8" s="210"/>
      <c r="M8" s="210"/>
      <c r="N8" s="210"/>
      <c r="O8" s="210"/>
      <c r="P8" s="210"/>
    </row>
    <row r="9" spans="1:16" ht="15">
      <c r="A9" s="75" t="s">
        <v>47</v>
      </c>
      <c r="B9" s="76"/>
      <c r="C9" s="221" t="s">
        <v>79</v>
      </c>
      <c r="D9" s="221"/>
      <c r="E9" s="221"/>
      <c r="F9" s="221"/>
      <c r="G9" s="221"/>
      <c r="H9" s="221"/>
      <c r="I9" s="221"/>
      <c r="J9" s="221"/>
      <c r="K9" s="221"/>
      <c r="L9" s="221"/>
      <c r="M9" s="221"/>
      <c r="N9" s="221"/>
      <c r="O9" s="221"/>
      <c r="P9" s="221"/>
    </row>
    <row r="10" spans="1:16" ht="15" customHeight="1">
      <c r="A10" s="75" t="s">
        <v>48</v>
      </c>
      <c r="B10" s="92"/>
      <c r="C10" s="220" t="s">
        <v>49</v>
      </c>
      <c r="D10" s="220"/>
      <c r="E10" s="220"/>
      <c r="F10" s="220"/>
      <c r="G10" s="220"/>
      <c r="H10" s="220"/>
      <c r="I10" s="220"/>
      <c r="J10" s="220"/>
      <c r="K10" s="220"/>
      <c r="L10" s="220"/>
      <c r="M10" s="220"/>
      <c r="N10" s="220"/>
      <c r="O10" s="220"/>
      <c r="P10" s="220"/>
    </row>
    <row r="11" spans="1:16" ht="31.5" customHeight="1">
      <c r="A11" s="214" t="s">
        <v>50</v>
      </c>
      <c r="B11" s="214"/>
      <c r="C11" s="113"/>
      <c r="D11" s="109"/>
      <c r="E11" s="110"/>
      <c r="F11" s="110"/>
      <c r="G11" s="110"/>
      <c r="H11" s="111"/>
      <c r="I11" s="111"/>
      <c r="J11" s="112"/>
      <c r="K11" s="72"/>
      <c r="L11" s="72"/>
      <c r="M11" s="72"/>
      <c r="N11" s="72"/>
      <c r="O11" s="72"/>
      <c r="P11" s="72"/>
    </row>
    <row r="12" spans="1:16" s="26" customFormat="1" ht="12.75" customHeight="1">
      <c r="A12" s="257" t="s">
        <v>332</v>
      </c>
      <c r="B12" s="257"/>
      <c r="C12" s="257"/>
      <c r="D12" s="257"/>
      <c r="E12" s="257"/>
      <c r="F12" s="257"/>
      <c r="G12" s="257"/>
      <c r="H12" s="257"/>
      <c r="I12" s="257"/>
      <c r="J12" s="257"/>
      <c r="K12" s="257"/>
      <c r="L12" s="257"/>
      <c r="M12" s="257"/>
      <c r="N12" s="257"/>
      <c r="O12" s="257"/>
      <c r="P12" s="257"/>
    </row>
    <row r="13" spans="1:16" s="26" customFormat="1" ht="12.75" customHeight="1">
      <c r="A13" s="257" t="s">
        <v>333</v>
      </c>
      <c r="B13" s="257"/>
      <c r="C13" s="257"/>
      <c r="D13" s="257"/>
      <c r="E13" s="257"/>
      <c r="F13" s="257"/>
      <c r="G13" s="257"/>
      <c r="H13" s="257"/>
      <c r="I13" s="257"/>
      <c r="J13" s="257"/>
      <c r="K13" s="257"/>
      <c r="L13" s="257"/>
      <c r="M13" s="257"/>
      <c r="N13" s="257"/>
      <c r="O13" s="257"/>
      <c r="P13" s="257"/>
    </row>
    <row r="14" spans="1:16" s="26" customFormat="1">
      <c r="C14" s="258" t="s">
        <v>9</v>
      </c>
      <c r="D14" s="258"/>
      <c r="E14" s="258"/>
      <c r="F14" s="258"/>
      <c r="G14" s="258"/>
      <c r="H14" s="258"/>
      <c r="I14" s="258"/>
      <c r="J14" s="258"/>
      <c r="K14" s="258"/>
      <c r="L14" s="258"/>
      <c r="M14" s="258"/>
      <c r="N14" s="258"/>
    </row>
    <row r="15" spans="1:16" ht="13.5" thickBot="1">
      <c r="B15" s="28"/>
      <c r="C15" s="28"/>
      <c r="D15" s="28"/>
      <c r="E15" s="28"/>
      <c r="F15" s="28"/>
      <c r="I15" s="30"/>
      <c r="J15" s="30"/>
      <c r="K15" s="30"/>
      <c r="L15" s="29"/>
      <c r="M15" s="29"/>
      <c r="N15" s="29"/>
      <c r="O15" s="31"/>
      <c r="P15" s="31"/>
    </row>
    <row r="16" spans="1:16" s="7" customFormat="1" ht="13.5" thickBot="1">
      <c r="A16" s="255" t="s">
        <v>0</v>
      </c>
      <c r="B16" s="255" t="s">
        <v>17</v>
      </c>
      <c r="C16" s="253" t="s">
        <v>18</v>
      </c>
      <c r="D16" s="255" t="s">
        <v>19</v>
      </c>
      <c r="E16" s="255" t="s">
        <v>20</v>
      </c>
      <c r="F16" s="269" t="s">
        <v>21</v>
      </c>
      <c r="G16" s="269"/>
      <c r="H16" s="269"/>
      <c r="I16" s="269"/>
      <c r="J16" s="269"/>
      <c r="K16" s="269"/>
      <c r="L16" s="269" t="s">
        <v>22</v>
      </c>
      <c r="M16" s="269"/>
      <c r="N16" s="269"/>
      <c r="O16" s="269"/>
      <c r="P16" s="269"/>
    </row>
    <row r="17" spans="1:16" s="7" customFormat="1" ht="69.75" customHeight="1" thickBot="1">
      <c r="A17" s="256"/>
      <c r="B17" s="256"/>
      <c r="C17" s="254"/>
      <c r="D17" s="256"/>
      <c r="E17" s="256"/>
      <c r="F17" s="8" t="s">
        <v>23</v>
      </c>
      <c r="G17" s="9" t="s">
        <v>30</v>
      </c>
      <c r="H17" s="9" t="s">
        <v>31</v>
      </c>
      <c r="I17" s="9" t="s">
        <v>74</v>
      </c>
      <c r="J17" s="9" t="s">
        <v>32</v>
      </c>
      <c r="K17" s="8" t="s">
        <v>33</v>
      </c>
      <c r="L17" s="9" t="s">
        <v>24</v>
      </c>
      <c r="M17" s="9" t="s">
        <v>31</v>
      </c>
      <c r="N17" s="9" t="s">
        <v>74</v>
      </c>
      <c r="O17" s="9" t="s">
        <v>32</v>
      </c>
      <c r="P17" s="9" t="s">
        <v>34</v>
      </c>
    </row>
    <row r="18" spans="1:16" s="7" customFormat="1" ht="13.5" thickBot="1">
      <c r="A18" s="10" t="s">
        <v>25</v>
      </c>
      <c r="B18" s="11" t="s">
        <v>26</v>
      </c>
      <c r="C18" s="12">
        <v>3</v>
      </c>
      <c r="D18" s="13">
        <v>4</v>
      </c>
      <c r="E18" s="12">
        <v>5</v>
      </c>
      <c r="F18" s="13">
        <v>6</v>
      </c>
      <c r="G18" s="12">
        <v>7</v>
      </c>
      <c r="H18" s="12">
        <v>8</v>
      </c>
      <c r="I18" s="13">
        <v>9</v>
      </c>
      <c r="J18" s="13">
        <v>10</v>
      </c>
      <c r="K18" s="12">
        <v>11</v>
      </c>
      <c r="L18" s="12">
        <v>12</v>
      </c>
      <c r="M18" s="12">
        <v>13</v>
      </c>
      <c r="N18" s="13">
        <v>14</v>
      </c>
      <c r="O18" s="13">
        <v>15</v>
      </c>
      <c r="P18" s="14">
        <v>16</v>
      </c>
    </row>
    <row r="19" spans="1:16">
      <c r="A19" s="173"/>
      <c r="B19" s="32"/>
      <c r="C19" s="174" t="s">
        <v>334</v>
      </c>
      <c r="D19" s="175"/>
      <c r="E19" s="176"/>
      <c r="F19" s="67"/>
      <c r="G19" s="67"/>
      <c r="H19" s="67"/>
      <c r="I19" s="67"/>
      <c r="J19" s="67"/>
      <c r="K19" s="67"/>
      <c r="L19" s="67"/>
      <c r="M19" s="67"/>
      <c r="N19" s="67"/>
      <c r="O19" s="67"/>
      <c r="P19" s="67"/>
    </row>
    <row r="20" spans="1:16">
      <c r="A20" s="177">
        <v>1</v>
      </c>
      <c r="B20" s="15" t="s">
        <v>105</v>
      </c>
      <c r="C20" s="203" t="s">
        <v>335</v>
      </c>
      <c r="D20" s="15" t="s">
        <v>87</v>
      </c>
      <c r="E20" s="179">
        <v>262</v>
      </c>
      <c r="F20" s="67"/>
      <c r="G20" s="67"/>
      <c r="H20" s="67"/>
      <c r="I20" s="67"/>
      <c r="J20" s="67"/>
      <c r="K20" s="67"/>
      <c r="L20" s="67"/>
      <c r="M20" s="67"/>
      <c r="N20" s="67"/>
      <c r="O20" s="67"/>
      <c r="P20" s="67"/>
    </row>
    <row r="21" spans="1:16">
      <c r="A21" s="177">
        <v>2</v>
      </c>
      <c r="B21" s="15" t="s">
        <v>105</v>
      </c>
      <c r="C21" s="203" t="s">
        <v>336</v>
      </c>
      <c r="D21" s="15" t="s">
        <v>87</v>
      </c>
      <c r="E21" s="179">
        <f>E20</f>
        <v>262</v>
      </c>
      <c r="F21" s="67"/>
      <c r="G21" s="67"/>
      <c r="H21" s="67"/>
      <c r="I21" s="67"/>
      <c r="J21" s="67"/>
      <c r="K21" s="67"/>
      <c r="L21" s="67"/>
      <c r="M21" s="67"/>
      <c r="N21" s="67"/>
      <c r="O21" s="67"/>
      <c r="P21" s="67"/>
    </row>
    <row r="22" spans="1:16">
      <c r="A22" s="177">
        <v>3</v>
      </c>
      <c r="B22" s="15"/>
      <c r="C22" s="193" t="s">
        <v>337</v>
      </c>
      <c r="D22" s="15" t="s">
        <v>87</v>
      </c>
      <c r="E22" s="183">
        <f>E21*1.2</f>
        <v>314.39999999999998</v>
      </c>
      <c r="F22" s="67"/>
      <c r="G22" s="67"/>
      <c r="H22" s="67"/>
      <c r="I22" s="67"/>
      <c r="J22" s="67"/>
      <c r="K22" s="67"/>
      <c r="L22" s="67"/>
      <c r="M22" s="67"/>
      <c r="N22" s="67"/>
      <c r="O22" s="67"/>
      <c r="P22" s="67"/>
    </row>
    <row r="23" spans="1:16">
      <c r="A23" s="177">
        <v>4</v>
      </c>
      <c r="B23" s="15" t="s">
        <v>105</v>
      </c>
      <c r="C23" s="203" t="s">
        <v>338</v>
      </c>
      <c r="D23" s="15" t="s">
        <v>87</v>
      </c>
      <c r="E23" s="179">
        <f>E20</f>
        <v>262</v>
      </c>
      <c r="F23" s="67"/>
      <c r="G23" s="67"/>
      <c r="H23" s="67"/>
      <c r="I23" s="67"/>
      <c r="J23" s="67"/>
      <c r="K23" s="67"/>
      <c r="L23" s="67"/>
      <c r="M23" s="67"/>
      <c r="N23" s="67"/>
      <c r="O23" s="67"/>
      <c r="P23" s="67"/>
    </row>
    <row r="24" spans="1:16" ht="25.5">
      <c r="A24" s="177">
        <v>5</v>
      </c>
      <c r="B24" s="15"/>
      <c r="C24" s="193" t="s">
        <v>545</v>
      </c>
      <c r="D24" s="15" t="s">
        <v>85</v>
      </c>
      <c r="E24" s="179">
        <f>E23*0.3*1.02</f>
        <v>80.171999999999997</v>
      </c>
      <c r="F24" s="67"/>
      <c r="G24" s="67"/>
      <c r="H24" s="67"/>
      <c r="I24" s="67"/>
      <c r="J24" s="67"/>
      <c r="K24" s="67"/>
      <c r="L24" s="67"/>
      <c r="M24" s="67"/>
      <c r="N24" s="67"/>
      <c r="O24" s="67"/>
      <c r="P24" s="67"/>
    </row>
    <row r="25" spans="1:16">
      <c r="A25" s="194"/>
      <c r="B25" s="195"/>
      <c r="C25" s="196" t="s">
        <v>339</v>
      </c>
      <c r="D25" s="197"/>
      <c r="E25" s="198"/>
      <c r="F25" s="67"/>
      <c r="G25" s="67"/>
      <c r="H25" s="67"/>
      <c r="I25" s="67"/>
      <c r="J25" s="67"/>
      <c r="K25" s="67"/>
      <c r="L25" s="67"/>
      <c r="M25" s="67"/>
      <c r="N25" s="67"/>
      <c r="O25" s="67"/>
      <c r="P25" s="67"/>
    </row>
    <row r="26" spans="1:16">
      <c r="A26" s="177">
        <v>1</v>
      </c>
      <c r="B26" s="15" t="s">
        <v>105</v>
      </c>
      <c r="C26" s="203" t="s">
        <v>340</v>
      </c>
      <c r="D26" s="15" t="s">
        <v>90</v>
      </c>
      <c r="E26" s="183">
        <v>24</v>
      </c>
      <c r="F26" s="67"/>
      <c r="G26" s="67"/>
      <c r="H26" s="67"/>
      <c r="I26" s="67"/>
      <c r="J26" s="67"/>
      <c r="K26" s="67"/>
      <c r="L26" s="67"/>
      <c r="M26" s="67"/>
      <c r="N26" s="67"/>
      <c r="O26" s="67"/>
      <c r="P26" s="67"/>
    </row>
    <row r="27" spans="1:16">
      <c r="A27" s="177">
        <v>2</v>
      </c>
      <c r="B27" s="15"/>
      <c r="C27" s="193" t="s">
        <v>341</v>
      </c>
      <c r="D27" s="15" t="s">
        <v>85</v>
      </c>
      <c r="E27" s="202">
        <f>E26*0.021*1.15</f>
        <v>0.5796</v>
      </c>
      <c r="F27" s="67"/>
      <c r="G27" s="67"/>
      <c r="H27" s="67"/>
      <c r="I27" s="67"/>
      <c r="J27" s="67"/>
      <c r="K27" s="67"/>
      <c r="L27" s="67"/>
      <c r="M27" s="67"/>
      <c r="N27" s="67"/>
      <c r="O27" s="67"/>
      <c r="P27" s="67"/>
    </row>
    <row r="28" spans="1:16">
      <c r="A28" s="177">
        <v>3</v>
      </c>
      <c r="B28" s="15"/>
      <c r="C28" s="193" t="s">
        <v>342</v>
      </c>
      <c r="D28" s="15" t="s">
        <v>85</v>
      </c>
      <c r="E28" s="202">
        <f>E26*0.021*1.15/5</f>
        <v>0.11592</v>
      </c>
      <c r="F28" s="67"/>
      <c r="G28" s="67"/>
      <c r="H28" s="67"/>
      <c r="I28" s="67"/>
      <c r="J28" s="67"/>
      <c r="K28" s="67"/>
      <c r="L28" s="67"/>
      <c r="M28" s="67"/>
      <c r="N28" s="67"/>
      <c r="O28" s="67"/>
      <c r="P28" s="67"/>
    </row>
    <row r="29" spans="1:16">
      <c r="A29" s="177">
        <v>4</v>
      </c>
      <c r="B29" s="15"/>
      <c r="C29" s="193" t="s">
        <v>343</v>
      </c>
      <c r="D29" s="15" t="s">
        <v>87</v>
      </c>
      <c r="E29" s="183">
        <f>E26*1.1</f>
        <v>26.400000000000002</v>
      </c>
      <c r="F29" s="67"/>
      <c r="G29" s="67"/>
      <c r="H29" s="67"/>
      <c r="I29" s="67"/>
      <c r="J29" s="67"/>
      <c r="K29" s="67"/>
      <c r="L29" s="67"/>
      <c r="M29" s="67"/>
      <c r="N29" s="67"/>
      <c r="O29" s="67"/>
      <c r="P29" s="67"/>
    </row>
    <row r="30" spans="1:16">
      <c r="A30" s="177">
        <v>5</v>
      </c>
      <c r="B30" s="15"/>
      <c r="C30" s="193" t="s">
        <v>344</v>
      </c>
      <c r="D30" s="15" t="s">
        <v>100</v>
      </c>
      <c r="E30" s="179">
        <f>ROUND(E26*40+E27*400+E28*400,0)</f>
        <v>1238</v>
      </c>
      <c r="F30" s="67"/>
      <c r="G30" s="67"/>
      <c r="H30" s="67"/>
      <c r="I30" s="67"/>
      <c r="J30" s="67"/>
      <c r="K30" s="67"/>
      <c r="L30" s="67"/>
      <c r="M30" s="67"/>
      <c r="N30" s="67"/>
      <c r="O30" s="67"/>
      <c r="P30" s="67"/>
    </row>
    <row r="31" spans="1:16">
      <c r="A31" s="177">
        <v>6</v>
      </c>
      <c r="B31" s="15"/>
      <c r="C31" s="193" t="s">
        <v>345</v>
      </c>
      <c r="D31" s="15" t="s">
        <v>87</v>
      </c>
      <c r="E31" s="179">
        <f>E26</f>
        <v>24</v>
      </c>
      <c r="F31" s="67"/>
      <c r="G31" s="67"/>
      <c r="H31" s="67"/>
      <c r="I31" s="67"/>
      <c r="J31" s="67"/>
      <c r="K31" s="67"/>
      <c r="L31" s="67"/>
      <c r="M31" s="67"/>
      <c r="N31" s="67"/>
      <c r="O31" s="67"/>
      <c r="P31" s="67"/>
    </row>
    <row r="32" spans="1:16">
      <c r="A32" s="177">
        <v>7</v>
      </c>
      <c r="B32" s="15" t="s">
        <v>105</v>
      </c>
      <c r="C32" s="203" t="s">
        <v>346</v>
      </c>
      <c r="D32" s="15" t="s">
        <v>90</v>
      </c>
      <c r="E32" s="183">
        <v>70.599999999999994</v>
      </c>
      <c r="F32" s="67"/>
      <c r="G32" s="67"/>
      <c r="H32" s="67"/>
      <c r="I32" s="67"/>
      <c r="J32" s="67"/>
      <c r="K32" s="67"/>
      <c r="L32" s="67"/>
      <c r="M32" s="67"/>
      <c r="N32" s="67"/>
      <c r="O32" s="67"/>
      <c r="P32" s="67"/>
    </row>
    <row r="33" spans="1:16">
      <c r="A33" s="177">
        <v>8</v>
      </c>
      <c r="B33" s="15"/>
      <c r="C33" s="193" t="s">
        <v>341</v>
      </c>
      <c r="D33" s="15" t="s">
        <v>85</v>
      </c>
      <c r="E33" s="202">
        <f>E32*0.021*1.15</f>
        <v>1.7049899999999998</v>
      </c>
      <c r="F33" s="67"/>
      <c r="G33" s="67"/>
      <c r="H33" s="67"/>
      <c r="I33" s="67"/>
      <c r="J33" s="67"/>
      <c r="K33" s="67"/>
      <c r="L33" s="67"/>
      <c r="M33" s="67"/>
      <c r="N33" s="67"/>
      <c r="O33" s="67"/>
      <c r="P33" s="67"/>
    </row>
    <row r="34" spans="1:16">
      <c r="A34" s="177">
        <v>9</v>
      </c>
      <c r="B34" s="15"/>
      <c r="C34" s="193" t="s">
        <v>342</v>
      </c>
      <c r="D34" s="15" t="s">
        <v>85</v>
      </c>
      <c r="E34" s="202">
        <f>E32*0.021*1.15/4</f>
        <v>0.42624749999999995</v>
      </c>
      <c r="F34" s="67"/>
      <c r="G34" s="67"/>
      <c r="H34" s="67"/>
      <c r="I34" s="67"/>
      <c r="J34" s="67"/>
      <c r="K34" s="67"/>
      <c r="L34" s="67"/>
      <c r="M34" s="67"/>
      <c r="N34" s="67"/>
      <c r="O34" s="67"/>
      <c r="P34" s="67"/>
    </row>
    <row r="35" spans="1:16">
      <c r="A35" s="177">
        <v>10</v>
      </c>
      <c r="B35" s="15"/>
      <c r="C35" s="193" t="s">
        <v>343</v>
      </c>
      <c r="D35" s="15" t="s">
        <v>87</v>
      </c>
      <c r="E35" s="183">
        <f>E32*1.1*1.2</f>
        <v>93.191999999999993</v>
      </c>
      <c r="F35" s="67"/>
      <c r="G35" s="67"/>
      <c r="H35" s="67"/>
      <c r="I35" s="67"/>
      <c r="J35" s="67"/>
      <c r="K35" s="67"/>
      <c r="L35" s="67"/>
      <c r="M35" s="67"/>
      <c r="N35" s="67"/>
      <c r="O35" s="67"/>
      <c r="P35" s="67"/>
    </row>
    <row r="36" spans="1:16">
      <c r="A36" s="177">
        <v>11</v>
      </c>
      <c r="B36" s="15"/>
      <c r="C36" s="193" t="s">
        <v>344</v>
      </c>
      <c r="D36" s="15" t="s">
        <v>100</v>
      </c>
      <c r="E36" s="179">
        <f>ROUND(E32*40*1.2+E33*400+E34*400,0)</f>
        <v>4241</v>
      </c>
      <c r="F36" s="67"/>
      <c r="G36" s="67"/>
      <c r="H36" s="67"/>
      <c r="I36" s="67"/>
      <c r="J36" s="67"/>
      <c r="K36" s="67"/>
      <c r="L36" s="67"/>
      <c r="M36" s="67"/>
      <c r="N36" s="67"/>
      <c r="O36" s="67"/>
      <c r="P36" s="67"/>
    </row>
    <row r="37" spans="1:16">
      <c r="A37" s="177">
        <v>12</v>
      </c>
      <c r="B37" s="15"/>
      <c r="C37" s="193" t="s">
        <v>345</v>
      </c>
      <c r="D37" s="15" t="s">
        <v>87</v>
      </c>
      <c r="E37" s="179">
        <f>E32*1.2</f>
        <v>84.719999999999985</v>
      </c>
      <c r="F37" s="67"/>
      <c r="G37" s="67"/>
      <c r="H37" s="67"/>
      <c r="I37" s="67"/>
      <c r="J37" s="67"/>
      <c r="K37" s="67"/>
      <c r="L37" s="67"/>
      <c r="M37" s="67"/>
      <c r="N37" s="67"/>
      <c r="O37" s="67"/>
      <c r="P37" s="67"/>
    </row>
    <row r="38" spans="1:16">
      <c r="A38" s="194"/>
      <c r="B38" s="195"/>
      <c r="C38" s="196" t="s">
        <v>347</v>
      </c>
      <c r="D38" s="197"/>
      <c r="E38" s="198"/>
      <c r="F38" s="67"/>
      <c r="G38" s="67"/>
      <c r="H38" s="67"/>
      <c r="I38" s="67"/>
      <c r="J38" s="67"/>
      <c r="K38" s="67"/>
      <c r="L38" s="67"/>
      <c r="M38" s="67"/>
      <c r="N38" s="67"/>
      <c r="O38" s="67"/>
      <c r="P38" s="67"/>
    </row>
    <row r="39" spans="1:16">
      <c r="A39" s="177">
        <v>1</v>
      </c>
      <c r="B39" s="15" t="s">
        <v>105</v>
      </c>
      <c r="C39" s="192" t="s">
        <v>348</v>
      </c>
      <c r="D39" s="15" t="s">
        <v>87</v>
      </c>
      <c r="E39" s="179">
        <v>0.4</v>
      </c>
      <c r="F39" s="67"/>
      <c r="G39" s="67"/>
      <c r="H39" s="67"/>
      <c r="I39" s="67"/>
      <c r="J39" s="67"/>
      <c r="K39" s="67"/>
      <c r="L39" s="67"/>
      <c r="M39" s="67"/>
      <c r="N39" s="67"/>
      <c r="O39" s="67"/>
      <c r="P39" s="67"/>
    </row>
    <row r="40" spans="1:16">
      <c r="A40" s="177">
        <v>2</v>
      </c>
      <c r="B40" s="15"/>
      <c r="C40" s="193" t="s">
        <v>316</v>
      </c>
      <c r="D40" s="15" t="s">
        <v>85</v>
      </c>
      <c r="E40" s="179">
        <f>E39*1.02*0.25</f>
        <v>0.10200000000000001</v>
      </c>
      <c r="F40" s="67"/>
      <c r="G40" s="67"/>
      <c r="H40" s="67"/>
      <c r="I40" s="67"/>
      <c r="J40" s="67"/>
      <c r="K40" s="67"/>
      <c r="L40" s="67"/>
      <c r="M40" s="67"/>
      <c r="N40" s="67"/>
      <c r="O40" s="67"/>
      <c r="P40" s="67"/>
    </row>
    <row r="41" spans="1:16">
      <c r="A41" s="177">
        <v>3</v>
      </c>
      <c r="B41" s="15"/>
      <c r="C41" s="193" t="s">
        <v>211</v>
      </c>
      <c r="D41" s="15" t="s">
        <v>85</v>
      </c>
      <c r="E41" s="179">
        <f>E39*0.2*0.2</f>
        <v>1.6000000000000004E-2</v>
      </c>
      <c r="F41" s="67"/>
      <c r="G41" s="67"/>
      <c r="H41" s="67"/>
      <c r="I41" s="67"/>
      <c r="J41" s="67"/>
      <c r="K41" s="67"/>
      <c r="L41" s="67"/>
      <c r="M41" s="67"/>
      <c r="N41" s="67"/>
      <c r="O41" s="67"/>
      <c r="P41" s="67"/>
    </row>
    <row r="42" spans="1:16">
      <c r="A42" s="177">
        <v>4</v>
      </c>
      <c r="B42" s="15"/>
      <c r="C42" s="193" t="s">
        <v>212</v>
      </c>
      <c r="D42" s="15" t="s">
        <v>39</v>
      </c>
      <c r="E42" s="179">
        <v>1</v>
      </c>
      <c r="F42" s="67"/>
      <c r="G42" s="67"/>
      <c r="H42" s="67"/>
      <c r="I42" s="67"/>
      <c r="J42" s="67"/>
      <c r="K42" s="67"/>
      <c r="L42" s="67"/>
      <c r="M42" s="67"/>
      <c r="N42" s="67"/>
      <c r="O42" s="67"/>
      <c r="P42" s="67"/>
    </row>
    <row r="43" spans="1:16">
      <c r="A43" s="177">
        <v>5</v>
      </c>
      <c r="B43" s="15" t="s">
        <v>105</v>
      </c>
      <c r="C43" s="192" t="s">
        <v>349</v>
      </c>
      <c r="D43" s="15" t="s">
        <v>87</v>
      </c>
      <c r="E43" s="179">
        <f>E39</f>
        <v>0.4</v>
      </c>
      <c r="F43" s="67"/>
      <c r="G43" s="67"/>
      <c r="H43" s="67"/>
      <c r="I43" s="67"/>
      <c r="J43" s="67"/>
      <c r="K43" s="67"/>
      <c r="L43" s="67"/>
      <c r="M43" s="67"/>
      <c r="N43" s="67"/>
      <c r="O43" s="67"/>
      <c r="P43" s="67"/>
    </row>
    <row r="44" spans="1:16">
      <c r="A44" s="177">
        <v>6</v>
      </c>
      <c r="B44" s="15"/>
      <c r="C44" s="193" t="s">
        <v>214</v>
      </c>
      <c r="D44" s="15" t="s">
        <v>40</v>
      </c>
      <c r="E44" s="179">
        <f>E43*15</f>
        <v>6</v>
      </c>
      <c r="F44" s="67"/>
      <c r="G44" s="67"/>
      <c r="H44" s="67"/>
      <c r="I44" s="67"/>
      <c r="J44" s="67"/>
      <c r="K44" s="67"/>
      <c r="L44" s="67"/>
      <c r="M44" s="67"/>
      <c r="N44" s="67"/>
      <c r="O44" s="67"/>
      <c r="P44" s="67"/>
    </row>
    <row r="45" spans="1:16">
      <c r="A45" s="177">
        <v>7</v>
      </c>
      <c r="B45" s="15"/>
      <c r="C45" s="193" t="s">
        <v>215</v>
      </c>
      <c r="D45" s="15" t="s">
        <v>87</v>
      </c>
      <c r="E45" s="179">
        <f>E43*1.2</f>
        <v>0.48</v>
      </c>
      <c r="F45" s="67"/>
      <c r="G45" s="67"/>
      <c r="H45" s="67"/>
      <c r="I45" s="67"/>
      <c r="J45" s="67"/>
      <c r="K45" s="67"/>
      <c r="L45" s="67"/>
      <c r="M45" s="67"/>
      <c r="N45" s="67"/>
      <c r="O45" s="67"/>
      <c r="P45" s="67"/>
    </row>
    <row r="46" spans="1:16">
      <c r="A46" s="177">
        <v>8</v>
      </c>
      <c r="B46" s="15"/>
      <c r="C46" s="193" t="s">
        <v>174</v>
      </c>
      <c r="D46" s="15" t="s">
        <v>175</v>
      </c>
      <c r="E46" s="179">
        <f>E43*0.17</f>
        <v>6.8000000000000005E-2</v>
      </c>
      <c r="F46" s="67"/>
      <c r="G46" s="67"/>
      <c r="H46" s="67"/>
      <c r="I46" s="67"/>
      <c r="J46" s="67"/>
      <c r="K46" s="67"/>
      <c r="L46" s="67"/>
      <c r="M46" s="67"/>
      <c r="N46" s="67"/>
      <c r="O46" s="67"/>
      <c r="P46" s="67"/>
    </row>
    <row r="47" spans="1:16" ht="25.5">
      <c r="A47" s="177">
        <v>9</v>
      </c>
      <c r="B47" s="15" t="s">
        <v>172</v>
      </c>
      <c r="C47" s="192" t="s">
        <v>350</v>
      </c>
      <c r="D47" s="15" t="s">
        <v>87</v>
      </c>
      <c r="E47" s="179">
        <f>E43</f>
        <v>0.4</v>
      </c>
      <c r="F47" s="67"/>
      <c r="G47" s="67"/>
      <c r="H47" s="67"/>
      <c r="I47" s="67"/>
      <c r="J47" s="67"/>
      <c r="K47" s="67"/>
      <c r="L47" s="67"/>
      <c r="M47" s="67"/>
      <c r="N47" s="67"/>
      <c r="O47" s="67"/>
      <c r="P47" s="67"/>
    </row>
    <row r="48" spans="1:16">
      <c r="A48" s="177">
        <v>10</v>
      </c>
      <c r="B48" s="15"/>
      <c r="C48" s="193" t="s">
        <v>540</v>
      </c>
      <c r="D48" s="15" t="s">
        <v>175</v>
      </c>
      <c r="E48" s="179">
        <f>E47*0.12*5</f>
        <v>0.24</v>
      </c>
      <c r="F48" s="67"/>
      <c r="G48" s="67"/>
      <c r="H48" s="67"/>
      <c r="I48" s="67"/>
      <c r="J48" s="67"/>
      <c r="K48" s="67"/>
      <c r="L48" s="67"/>
      <c r="M48" s="67"/>
      <c r="N48" s="67"/>
      <c r="O48" s="67"/>
      <c r="P48" s="67"/>
    </row>
    <row r="49" spans="1:16">
      <c r="A49" s="177">
        <v>11</v>
      </c>
      <c r="B49" s="15"/>
      <c r="C49" s="193" t="s">
        <v>542</v>
      </c>
      <c r="D49" s="15" t="s">
        <v>40</v>
      </c>
      <c r="E49" s="183">
        <f>E47*1.5*5</f>
        <v>3.0000000000000004</v>
      </c>
      <c r="F49" s="67"/>
      <c r="G49" s="67"/>
      <c r="H49" s="67"/>
      <c r="I49" s="67"/>
      <c r="J49" s="67"/>
      <c r="K49" s="67"/>
      <c r="L49" s="67"/>
      <c r="M49" s="67"/>
      <c r="N49" s="67"/>
      <c r="O49" s="67"/>
      <c r="P49" s="67"/>
    </row>
    <row r="50" spans="1:16">
      <c r="A50" s="177">
        <v>12</v>
      </c>
      <c r="B50" s="15"/>
      <c r="C50" s="193" t="s">
        <v>70</v>
      </c>
      <c r="D50" s="15" t="s">
        <v>90</v>
      </c>
      <c r="E50" s="179">
        <f>E47*0.1*5</f>
        <v>0.20000000000000004</v>
      </c>
      <c r="F50" s="67"/>
      <c r="G50" s="67"/>
      <c r="H50" s="67"/>
      <c r="I50" s="67"/>
      <c r="J50" s="67"/>
      <c r="K50" s="67"/>
      <c r="L50" s="67"/>
      <c r="M50" s="67"/>
      <c r="N50" s="67"/>
      <c r="O50" s="67"/>
      <c r="P50" s="67"/>
    </row>
    <row r="51" spans="1:16">
      <c r="A51" s="177">
        <v>13</v>
      </c>
      <c r="B51" s="15" t="s">
        <v>172</v>
      </c>
      <c r="C51" s="192" t="s">
        <v>351</v>
      </c>
      <c r="D51" s="15" t="s">
        <v>87</v>
      </c>
      <c r="E51" s="179">
        <f>E47</f>
        <v>0.4</v>
      </c>
      <c r="F51" s="67"/>
      <c r="G51" s="67"/>
      <c r="H51" s="67"/>
      <c r="I51" s="67"/>
      <c r="J51" s="67"/>
      <c r="K51" s="67"/>
      <c r="L51" s="67"/>
      <c r="M51" s="67"/>
      <c r="N51" s="67"/>
      <c r="O51" s="67"/>
      <c r="P51" s="67"/>
    </row>
    <row r="52" spans="1:16">
      <c r="A52" s="177">
        <v>14</v>
      </c>
      <c r="B52" s="15"/>
      <c r="C52" s="193" t="s">
        <v>230</v>
      </c>
      <c r="D52" s="15" t="s">
        <v>175</v>
      </c>
      <c r="E52" s="179">
        <f>E51*0.37</f>
        <v>0.14799999999999999</v>
      </c>
      <c r="F52" s="67"/>
      <c r="G52" s="67"/>
      <c r="H52" s="67"/>
      <c r="I52" s="67"/>
      <c r="J52" s="67"/>
      <c r="K52" s="67"/>
      <c r="L52" s="67"/>
      <c r="M52" s="67"/>
      <c r="N52" s="67"/>
      <c r="O52" s="67"/>
      <c r="P52" s="67"/>
    </row>
    <row r="53" spans="1:16" ht="25.5">
      <c r="A53" s="194"/>
      <c r="B53" s="195"/>
      <c r="C53" s="196" t="s">
        <v>352</v>
      </c>
      <c r="D53" s="197"/>
      <c r="E53" s="198"/>
      <c r="F53" s="67"/>
      <c r="G53" s="67"/>
      <c r="H53" s="67"/>
      <c r="I53" s="67"/>
      <c r="J53" s="67"/>
      <c r="K53" s="67"/>
      <c r="L53" s="67"/>
      <c r="M53" s="67"/>
      <c r="N53" s="67"/>
      <c r="O53" s="67"/>
      <c r="P53" s="67"/>
    </row>
    <row r="54" spans="1:16" ht="38.25">
      <c r="A54" s="177">
        <v>1</v>
      </c>
      <c r="B54" s="15" t="s">
        <v>105</v>
      </c>
      <c r="C54" s="192" t="s">
        <v>312</v>
      </c>
      <c r="D54" s="15" t="s">
        <v>87</v>
      </c>
      <c r="E54" s="179">
        <v>20.100000000000001</v>
      </c>
      <c r="F54" s="67"/>
      <c r="G54" s="67"/>
      <c r="H54" s="67"/>
      <c r="I54" s="67"/>
      <c r="J54" s="67"/>
      <c r="K54" s="67"/>
      <c r="L54" s="67"/>
      <c r="M54" s="67"/>
      <c r="N54" s="67"/>
      <c r="O54" s="67"/>
      <c r="P54" s="67"/>
    </row>
    <row r="55" spans="1:16">
      <c r="A55" s="177">
        <v>2</v>
      </c>
      <c r="B55" s="15"/>
      <c r="C55" s="193" t="s">
        <v>540</v>
      </c>
      <c r="D55" s="15" t="s">
        <v>175</v>
      </c>
      <c r="E55" s="179">
        <f>E54*0.18</f>
        <v>3.6180000000000003</v>
      </c>
      <c r="F55" s="67"/>
      <c r="G55" s="67"/>
      <c r="H55" s="67"/>
      <c r="I55" s="67"/>
      <c r="J55" s="67"/>
      <c r="K55" s="67"/>
      <c r="L55" s="67"/>
      <c r="M55" s="67"/>
      <c r="N55" s="67"/>
      <c r="O55" s="67"/>
      <c r="P55" s="67"/>
    </row>
    <row r="56" spans="1:16">
      <c r="A56" s="177">
        <v>3</v>
      </c>
      <c r="B56" s="15"/>
      <c r="C56" s="193" t="s">
        <v>227</v>
      </c>
      <c r="D56" s="15" t="s">
        <v>87</v>
      </c>
      <c r="E56" s="179">
        <f>E54</f>
        <v>20.100000000000001</v>
      </c>
      <c r="F56" s="67"/>
      <c r="G56" s="67"/>
      <c r="H56" s="67"/>
      <c r="I56" s="67"/>
      <c r="J56" s="67"/>
      <c r="K56" s="67"/>
      <c r="L56" s="67"/>
      <c r="M56" s="67"/>
      <c r="N56" s="67"/>
      <c r="O56" s="67"/>
      <c r="P56" s="67"/>
    </row>
    <row r="57" spans="1:16">
      <c r="A57" s="177">
        <v>4</v>
      </c>
      <c r="B57" s="15" t="s">
        <v>105</v>
      </c>
      <c r="C57" s="192" t="s">
        <v>353</v>
      </c>
      <c r="D57" s="15" t="s">
        <v>87</v>
      </c>
      <c r="E57" s="179">
        <f>E54</f>
        <v>20.100000000000001</v>
      </c>
      <c r="F57" s="67"/>
      <c r="G57" s="67"/>
      <c r="H57" s="67"/>
      <c r="I57" s="67"/>
      <c r="J57" s="67"/>
      <c r="K57" s="67"/>
      <c r="L57" s="67"/>
      <c r="M57" s="67"/>
      <c r="N57" s="67"/>
      <c r="O57" s="67"/>
      <c r="P57" s="67"/>
    </row>
    <row r="58" spans="1:16">
      <c r="A58" s="177">
        <v>5</v>
      </c>
      <c r="B58" s="15"/>
      <c r="C58" s="193" t="s">
        <v>540</v>
      </c>
      <c r="D58" s="15" t="s">
        <v>175</v>
      </c>
      <c r="E58" s="179">
        <f>E57*0.12*0.4</f>
        <v>0.96479999999999999</v>
      </c>
      <c r="F58" s="67"/>
      <c r="G58" s="67"/>
      <c r="H58" s="67"/>
      <c r="I58" s="67"/>
      <c r="J58" s="67"/>
      <c r="K58" s="67"/>
      <c r="L58" s="67"/>
      <c r="M58" s="67"/>
      <c r="N58" s="67"/>
      <c r="O58" s="67"/>
      <c r="P58" s="67"/>
    </row>
    <row r="59" spans="1:16">
      <c r="A59" s="177">
        <v>6</v>
      </c>
      <c r="B59" s="15"/>
      <c r="C59" s="193" t="s">
        <v>541</v>
      </c>
      <c r="D59" s="15" t="s">
        <v>40</v>
      </c>
      <c r="E59" s="179">
        <f>E57*5</f>
        <v>100.5</v>
      </c>
      <c r="F59" s="67"/>
      <c r="G59" s="67"/>
      <c r="H59" s="67"/>
      <c r="I59" s="67"/>
      <c r="J59" s="67"/>
      <c r="K59" s="67"/>
      <c r="L59" s="67"/>
      <c r="M59" s="67"/>
      <c r="N59" s="67"/>
      <c r="O59" s="67"/>
      <c r="P59" s="67"/>
    </row>
    <row r="60" spans="1:16" ht="25.5">
      <c r="A60" s="177">
        <v>7</v>
      </c>
      <c r="B60" s="15"/>
      <c r="C60" s="181" t="s">
        <v>544</v>
      </c>
      <c r="D60" s="15" t="s">
        <v>87</v>
      </c>
      <c r="E60" s="179">
        <f>E57*1.02</f>
        <v>20.502000000000002</v>
      </c>
      <c r="F60" s="67"/>
      <c r="G60" s="67"/>
      <c r="H60" s="67"/>
      <c r="I60" s="67"/>
      <c r="J60" s="67"/>
      <c r="K60" s="67"/>
      <c r="L60" s="67"/>
      <c r="M60" s="67"/>
      <c r="N60" s="67"/>
      <c r="O60" s="67"/>
      <c r="P60" s="67"/>
    </row>
    <row r="61" spans="1:16" ht="38.25">
      <c r="A61" s="194"/>
      <c r="B61" s="195"/>
      <c r="C61" s="196" t="s">
        <v>354</v>
      </c>
      <c r="D61" s="197"/>
      <c r="E61" s="198"/>
      <c r="F61" s="67"/>
      <c r="G61" s="67"/>
      <c r="H61" s="67"/>
      <c r="I61" s="67"/>
      <c r="J61" s="67"/>
      <c r="K61" s="67"/>
      <c r="L61" s="67"/>
      <c r="M61" s="67"/>
      <c r="N61" s="67"/>
      <c r="O61" s="67"/>
      <c r="P61" s="67"/>
    </row>
    <row r="62" spans="1:16" ht="25.5">
      <c r="A62" s="177">
        <v>1</v>
      </c>
      <c r="B62" s="15" t="s">
        <v>105</v>
      </c>
      <c r="C62" s="192" t="s">
        <v>188</v>
      </c>
      <c r="D62" s="15" t="s">
        <v>87</v>
      </c>
      <c r="E62" s="201">
        <v>31.2</v>
      </c>
      <c r="F62" s="67"/>
      <c r="G62" s="67"/>
      <c r="H62" s="67"/>
      <c r="I62" s="67"/>
      <c r="J62" s="67"/>
      <c r="K62" s="67"/>
      <c r="L62" s="67"/>
      <c r="M62" s="67"/>
      <c r="N62" s="67"/>
      <c r="O62" s="67"/>
      <c r="P62" s="67"/>
    </row>
    <row r="63" spans="1:16">
      <c r="A63" s="177">
        <v>2</v>
      </c>
      <c r="B63" s="15"/>
      <c r="C63" s="193" t="s">
        <v>540</v>
      </c>
      <c r="D63" s="15" t="s">
        <v>175</v>
      </c>
      <c r="E63" s="179">
        <f>E62*0.12</f>
        <v>3.7439999999999998</v>
      </c>
      <c r="F63" s="67"/>
      <c r="G63" s="67"/>
      <c r="H63" s="67"/>
      <c r="I63" s="67"/>
      <c r="J63" s="67"/>
      <c r="K63" s="67"/>
      <c r="L63" s="67"/>
      <c r="M63" s="67"/>
      <c r="N63" s="67"/>
      <c r="O63" s="67"/>
      <c r="P63" s="67"/>
    </row>
    <row r="64" spans="1:16" ht="25.5">
      <c r="A64" s="177">
        <v>3</v>
      </c>
      <c r="B64" s="15"/>
      <c r="C64" s="193" t="s">
        <v>546</v>
      </c>
      <c r="D64" s="15" t="s">
        <v>189</v>
      </c>
      <c r="E64" s="179">
        <f>E62*5</f>
        <v>156</v>
      </c>
      <c r="F64" s="67"/>
      <c r="G64" s="67"/>
      <c r="H64" s="67"/>
      <c r="I64" s="67"/>
      <c r="J64" s="67"/>
      <c r="K64" s="67"/>
      <c r="L64" s="67"/>
      <c r="M64" s="67"/>
      <c r="N64" s="67"/>
      <c r="O64" s="67"/>
      <c r="P64" s="67"/>
    </row>
    <row r="65" spans="1:16">
      <c r="A65" s="177">
        <v>4</v>
      </c>
      <c r="B65" s="15" t="s">
        <v>105</v>
      </c>
      <c r="C65" s="192" t="s">
        <v>353</v>
      </c>
      <c r="D65" s="15" t="s">
        <v>87</v>
      </c>
      <c r="E65" s="179">
        <f>E62</f>
        <v>31.2</v>
      </c>
      <c r="F65" s="67"/>
      <c r="G65" s="67"/>
      <c r="H65" s="67"/>
      <c r="I65" s="67"/>
      <c r="J65" s="67"/>
      <c r="K65" s="67"/>
      <c r="L65" s="67"/>
      <c r="M65" s="67"/>
      <c r="N65" s="67"/>
      <c r="O65" s="67"/>
      <c r="P65" s="67"/>
    </row>
    <row r="66" spans="1:16">
      <c r="A66" s="177">
        <v>5</v>
      </c>
      <c r="B66" s="15"/>
      <c r="C66" s="193" t="s">
        <v>541</v>
      </c>
      <c r="D66" s="15" t="s">
        <v>40</v>
      </c>
      <c r="E66" s="179">
        <f>E65*5</f>
        <v>156</v>
      </c>
      <c r="F66" s="67"/>
      <c r="G66" s="67"/>
      <c r="H66" s="67"/>
      <c r="I66" s="67"/>
      <c r="J66" s="67"/>
      <c r="K66" s="67"/>
      <c r="L66" s="67"/>
      <c r="M66" s="67"/>
      <c r="N66" s="67"/>
      <c r="O66" s="67"/>
      <c r="P66" s="67"/>
    </row>
    <row r="67" spans="1:16">
      <c r="A67" s="177">
        <v>6</v>
      </c>
      <c r="B67" s="15"/>
      <c r="C67" s="193" t="s">
        <v>192</v>
      </c>
      <c r="D67" s="15" t="s">
        <v>100</v>
      </c>
      <c r="E67" s="179">
        <f>ROUND(E69*6,0)</f>
        <v>197</v>
      </c>
      <c r="F67" s="67"/>
      <c r="G67" s="67"/>
      <c r="H67" s="67"/>
      <c r="I67" s="67"/>
      <c r="J67" s="67"/>
      <c r="K67" s="67"/>
      <c r="L67" s="67"/>
      <c r="M67" s="67"/>
      <c r="N67" s="67"/>
      <c r="O67" s="67"/>
      <c r="P67" s="67"/>
    </row>
    <row r="68" spans="1:16">
      <c r="A68" s="177">
        <v>7</v>
      </c>
      <c r="B68" s="15"/>
      <c r="C68" s="193" t="s">
        <v>193</v>
      </c>
      <c r="D68" s="15" t="s">
        <v>100</v>
      </c>
      <c r="E68" s="179">
        <f>E67</f>
        <v>197</v>
      </c>
      <c r="F68" s="67"/>
      <c r="G68" s="67"/>
      <c r="H68" s="67"/>
      <c r="I68" s="67"/>
      <c r="J68" s="67"/>
      <c r="K68" s="67"/>
      <c r="L68" s="67"/>
      <c r="M68" s="67"/>
      <c r="N68" s="67"/>
      <c r="O68" s="67"/>
      <c r="P68" s="67"/>
    </row>
    <row r="69" spans="1:16" ht="25.5">
      <c r="A69" s="177">
        <v>8</v>
      </c>
      <c r="B69" s="15"/>
      <c r="C69" s="193" t="s">
        <v>547</v>
      </c>
      <c r="D69" s="15" t="s">
        <v>87</v>
      </c>
      <c r="E69" s="179">
        <f>(E62)*1.05</f>
        <v>32.76</v>
      </c>
      <c r="F69" s="67"/>
      <c r="G69" s="67"/>
      <c r="H69" s="67"/>
      <c r="I69" s="67"/>
      <c r="J69" s="67"/>
      <c r="K69" s="67"/>
      <c r="L69" s="67"/>
      <c r="M69" s="67"/>
      <c r="N69" s="67"/>
      <c r="O69" s="67"/>
      <c r="P69" s="67"/>
    </row>
    <row r="70" spans="1:16">
      <c r="A70" s="177">
        <v>9</v>
      </c>
      <c r="B70" s="15" t="s">
        <v>105</v>
      </c>
      <c r="C70" s="192" t="s">
        <v>198</v>
      </c>
      <c r="D70" s="15" t="s">
        <v>87</v>
      </c>
      <c r="E70" s="179">
        <f>E65</f>
        <v>31.2</v>
      </c>
      <c r="F70" s="67"/>
      <c r="G70" s="67"/>
      <c r="H70" s="67"/>
      <c r="I70" s="67"/>
      <c r="J70" s="67"/>
      <c r="K70" s="67"/>
      <c r="L70" s="67"/>
      <c r="M70" s="67"/>
      <c r="N70" s="67"/>
      <c r="O70" s="67"/>
      <c r="P70" s="67"/>
    </row>
    <row r="71" spans="1:16">
      <c r="A71" s="177">
        <v>10</v>
      </c>
      <c r="B71" s="15"/>
      <c r="C71" s="193" t="s">
        <v>548</v>
      </c>
      <c r="D71" s="15" t="s">
        <v>175</v>
      </c>
      <c r="E71" s="179">
        <f>E70*0.12</f>
        <v>3.7439999999999998</v>
      </c>
      <c r="F71" s="67"/>
      <c r="G71" s="67"/>
      <c r="H71" s="67"/>
      <c r="I71" s="67"/>
      <c r="J71" s="67"/>
      <c r="K71" s="67"/>
      <c r="L71" s="67"/>
      <c r="M71" s="67"/>
      <c r="N71" s="67"/>
      <c r="O71" s="67"/>
      <c r="P71" s="67"/>
    </row>
    <row r="72" spans="1:16">
      <c r="A72" s="177">
        <v>11</v>
      </c>
      <c r="B72" s="15"/>
      <c r="C72" s="193" t="s">
        <v>549</v>
      </c>
      <c r="D72" s="15" t="s">
        <v>40</v>
      </c>
      <c r="E72" s="200">
        <f>E70*4.5</f>
        <v>140.4</v>
      </c>
      <c r="F72" s="67"/>
      <c r="G72" s="67"/>
      <c r="H72" s="67"/>
      <c r="I72" s="67"/>
      <c r="J72" s="67"/>
      <c r="K72" s="67"/>
      <c r="L72" s="67"/>
      <c r="M72" s="67"/>
      <c r="N72" s="67"/>
      <c r="O72" s="67"/>
      <c r="P72" s="67"/>
    </row>
    <row r="73" spans="1:16">
      <c r="A73" s="177">
        <v>12</v>
      </c>
      <c r="B73" s="15"/>
      <c r="C73" s="193" t="s">
        <v>199</v>
      </c>
      <c r="D73" s="15" t="s">
        <v>87</v>
      </c>
      <c r="E73" s="179">
        <f>E70*1.2</f>
        <v>37.44</v>
      </c>
      <c r="F73" s="67"/>
      <c r="G73" s="67"/>
      <c r="H73" s="67"/>
      <c r="I73" s="67"/>
      <c r="J73" s="67"/>
      <c r="K73" s="67"/>
      <c r="L73" s="67"/>
      <c r="M73" s="67"/>
      <c r="N73" s="67"/>
      <c r="O73" s="67"/>
      <c r="P73" s="67"/>
    </row>
    <row r="74" spans="1:16">
      <c r="A74" s="194"/>
      <c r="B74" s="195"/>
      <c r="C74" s="196" t="s">
        <v>355</v>
      </c>
      <c r="D74" s="197"/>
      <c r="E74" s="198"/>
      <c r="F74" s="67"/>
      <c r="G74" s="67"/>
      <c r="H74" s="67"/>
      <c r="I74" s="67"/>
      <c r="J74" s="67"/>
      <c r="K74" s="67"/>
      <c r="L74" s="67"/>
      <c r="M74" s="67"/>
      <c r="N74" s="67"/>
      <c r="O74" s="67"/>
      <c r="P74" s="67"/>
    </row>
    <row r="75" spans="1:16">
      <c r="A75" s="177">
        <v>1</v>
      </c>
      <c r="B75" s="15" t="s">
        <v>105</v>
      </c>
      <c r="C75" s="192" t="s">
        <v>356</v>
      </c>
      <c r="D75" s="15" t="s">
        <v>85</v>
      </c>
      <c r="E75" s="179">
        <v>0.4</v>
      </c>
      <c r="F75" s="67"/>
      <c r="G75" s="67"/>
      <c r="H75" s="67"/>
      <c r="I75" s="67"/>
      <c r="J75" s="67"/>
      <c r="K75" s="67"/>
      <c r="L75" s="67"/>
      <c r="M75" s="67"/>
      <c r="N75" s="67"/>
      <c r="O75" s="67"/>
      <c r="P75" s="67"/>
    </row>
    <row r="76" spans="1:16">
      <c r="A76" s="177">
        <v>2</v>
      </c>
      <c r="B76" s="15"/>
      <c r="C76" s="193" t="s">
        <v>316</v>
      </c>
      <c r="D76" s="15" t="s">
        <v>85</v>
      </c>
      <c r="E76" s="179">
        <f>E75*1.02</f>
        <v>0.40800000000000003</v>
      </c>
      <c r="F76" s="67"/>
      <c r="G76" s="67"/>
      <c r="H76" s="67"/>
      <c r="I76" s="67"/>
      <c r="J76" s="67"/>
      <c r="K76" s="67"/>
      <c r="L76" s="67"/>
      <c r="M76" s="67"/>
      <c r="N76" s="67"/>
      <c r="O76" s="67"/>
      <c r="P76" s="67"/>
    </row>
    <row r="77" spans="1:16">
      <c r="A77" s="177">
        <v>3</v>
      </c>
      <c r="B77" s="15"/>
      <c r="C77" s="193" t="s">
        <v>211</v>
      </c>
      <c r="D77" s="15" t="s">
        <v>85</v>
      </c>
      <c r="E77" s="179">
        <f>E75*0.2</f>
        <v>8.0000000000000016E-2</v>
      </c>
      <c r="F77" s="67"/>
      <c r="G77" s="67"/>
      <c r="H77" s="67"/>
      <c r="I77" s="67"/>
      <c r="J77" s="67"/>
      <c r="K77" s="67"/>
      <c r="L77" s="67"/>
      <c r="M77" s="67"/>
      <c r="N77" s="67"/>
      <c r="O77" s="67"/>
      <c r="P77" s="67"/>
    </row>
    <row r="78" spans="1:16">
      <c r="A78" s="177">
        <v>4</v>
      </c>
      <c r="B78" s="15"/>
      <c r="C78" s="193" t="s">
        <v>212</v>
      </c>
      <c r="D78" s="15" t="s">
        <v>39</v>
      </c>
      <c r="E78" s="179">
        <v>1</v>
      </c>
      <c r="F78" s="67"/>
      <c r="G78" s="67"/>
      <c r="H78" s="67"/>
      <c r="I78" s="67"/>
      <c r="J78" s="67"/>
      <c r="K78" s="67"/>
      <c r="L78" s="67"/>
      <c r="M78" s="67"/>
      <c r="N78" s="67"/>
      <c r="O78" s="67"/>
      <c r="P78" s="67"/>
    </row>
    <row r="79" spans="1:16">
      <c r="A79" s="177">
        <v>5</v>
      </c>
      <c r="B79" s="15" t="s">
        <v>105</v>
      </c>
      <c r="C79" s="192" t="s">
        <v>357</v>
      </c>
      <c r="D79" s="15" t="s">
        <v>87</v>
      </c>
      <c r="E79" s="179">
        <f>E75*2</f>
        <v>0.8</v>
      </c>
      <c r="F79" s="67"/>
      <c r="G79" s="67"/>
      <c r="H79" s="67"/>
      <c r="I79" s="67"/>
      <c r="J79" s="67"/>
      <c r="K79" s="67"/>
      <c r="L79" s="67"/>
      <c r="M79" s="67"/>
      <c r="N79" s="67"/>
      <c r="O79" s="67"/>
      <c r="P79" s="67"/>
    </row>
    <row r="80" spans="1:16">
      <c r="A80" s="177">
        <v>6</v>
      </c>
      <c r="B80" s="15"/>
      <c r="C80" s="193" t="s">
        <v>358</v>
      </c>
      <c r="D80" s="15" t="s">
        <v>87</v>
      </c>
      <c r="E80" s="179">
        <f>E79*1.2</f>
        <v>0.96</v>
      </c>
      <c r="F80" s="67"/>
      <c r="G80" s="67"/>
      <c r="H80" s="67"/>
      <c r="I80" s="67"/>
      <c r="J80" s="67"/>
      <c r="K80" s="67"/>
      <c r="L80" s="67"/>
      <c r="M80" s="67"/>
      <c r="N80" s="67"/>
      <c r="O80" s="67"/>
      <c r="P80" s="67"/>
    </row>
    <row r="81" spans="1:16">
      <c r="A81" s="177">
        <v>7</v>
      </c>
      <c r="B81" s="15"/>
      <c r="C81" s="193" t="s">
        <v>359</v>
      </c>
      <c r="D81" s="15" t="s">
        <v>40</v>
      </c>
      <c r="E81" s="179">
        <f>E79*6</f>
        <v>4.8000000000000007</v>
      </c>
      <c r="F81" s="67"/>
      <c r="G81" s="67"/>
      <c r="H81" s="67"/>
      <c r="I81" s="67"/>
      <c r="J81" s="67"/>
      <c r="K81" s="67"/>
      <c r="L81" s="67"/>
      <c r="M81" s="67"/>
      <c r="N81" s="67"/>
      <c r="O81" s="67"/>
      <c r="P81" s="67"/>
    </row>
    <row r="82" spans="1:16">
      <c r="A82" s="177">
        <v>8</v>
      </c>
      <c r="B82" s="15"/>
      <c r="C82" s="193" t="s">
        <v>360</v>
      </c>
      <c r="D82" s="15" t="s">
        <v>40</v>
      </c>
      <c r="E82" s="179">
        <f>E79*1.1</f>
        <v>0.88000000000000012</v>
      </c>
      <c r="F82" s="67"/>
      <c r="G82" s="67"/>
      <c r="H82" s="67"/>
      <c r="I82" s="67"/>
      <c r="J82" s="67"/>
      <c r="K82" s="67"/>
      <c r="L82" s="67"/>
      <c r="M82" s="67"/>
      <c r="N82" s="67"/>
      <c r="O82" s="67"/>
      <c r="P82" s="67"/>
    </row>
    <row r="83" spans="1:16" ht="25.5">
      <c r="A83" s="177">
        <v>9</v>
      </c>
      <c r="B83" s="15" t="s">
        <v>172</v>
      </c>
      <c r="C83" s="192" t="s">
        <v>350</v>
      </c>
      <c r="D83" s="15" t="s">
        <v>87</v>
      </c>
      <c r="E83" s="179">
        <v>1.1000000000000001</v>
      </c>
      <c r="F83" s="67"/>
      <c r="G83" s="67"/>
      <c r="H83" s="67"/>
      <c r="I83" s="67"/>
      <c r="J83" s="67"/>
      <c r="K83" s="67"/>
      <c r="L83" s="67"/>
      <c r="M83" s="67"/>
      <c r="N83" s="67"/>
      <c r="O83" s="67"/>
      <c r="P83" s="67"/>
    </row>
    <row r="84" spans="1:16">
      <c r="A84" s="177">
        <v>10</v>
      </c>
      <c r="B84" s="15"/>
      <c r="C84" s="193" t="s">
        <v>540</v>
      </c>
      <c r="D84" s="15" t="s">
        <v>175</v>
      </c>
      <c r="E84" s="179">
        <f>E83*0.12*5</f>
        <v>0.66</v>
      </c>
      <c r="F84" s="67"/>
      <c r="G84" s="67"/>
      <c r="H84" s="67"/>
      <c r="I84" s="67"/>
      <c r="J84" s="67"/>
      <c r="K84" s="67"/>
      <c r="L84" s="67"/>
      <c r="M84" s="67"/>
      <c r="N84" s="67"/>
      <c r="O84" s="67"/>
      <c r="P84" s="67"/>
    </row>
    <row r="85" spans="1:16">
      <c r="A85" s="177">
        <v>11</v>
      </c>
      <c r="B85" s="15"/>
      <c r="C85" s="193" t="s">
        <v>542</v>
      </c>
      <c r="D85" s="15" t="s">
        <v>40</v>
      </c>
      <c r="E85" s="183">
        <f>E83*1.5*5</f>
        <v>8.25</v>
      </c>
      <c r="F85" s="67"/>
      <c r="G85" s="67"/>
      <c r="H85" s="67"/>
      <c r="I85" s="67"/>
      <c r="J85" s="67"/>
      <c r="K85" s="67"/>
      <c r="L85" s="67"/>
      <c r="M85" s="67"/>
      <c r="N85" s="67"/>
      <c r="O85" s="67"/>
      <c r="P85" s="67"/>
    </row>
    <row r="86" spans="1:16">
      <c r="A86" s="177">
        <v>12</v>
      </c>
      <c r="B86" s="15"/>
      <c r="C86" s="193" t="s">
        <v>70</v>
      </c>
      <c r="D86" s="15" t="s">
        <v>90</v>
      </c>
      <c r="E86" s="179">
        <f>E83*0.1*5</f>
        <v>0.55000000000000004</v>
      </c>
      <c r="F86" s="67"/>
      <c r="G86" s="67"/>
      <c r="H86" s="67"/>
      <c r="I86" s="67"/>
      <c r="J86" s="67"/>
      <c r="K86" s="67"/>
      <c r="L86" s="67"/>
      <c r="M86" s="67"/>
      <c r="N86" s="67"/>
      <c r="O86" s="67"/>
      <c r="P86" s="67"/>
    </row>
    <row r="87" spans="1:16">
      <c r="A87" s="177"/>
      <c r="B87" s="15"/>
      <c r="C87" s="193" t="s">
        <v>361</v>
      </c>
      <c r="D87" s="15" t="s">
        <v>362</v>
      </c>
      <c r="E87" s="179">
        <v>1</v>
      </c>
      <c r="F87" s="67"/>
      <c r="G87" s="67"/>
      <c r="H87" s="67"/>
      <c r="I87" s="67"/>
      <c r="J87" s="67"/>
      <c r="K87" s="67"/>
      <c r="L87" s="67"/>
      <c r="M87" s="67"/>
      <c r="N87" s="67"/>
      <c r="O87" s="67"/>
      <c r="P87" s="67"/>
    </row>
    <row r="88" spans="1:16">
      <c r="A88" s="177">
        <v>13</v>
      </c>
      <c r="B88" s="15" t="s">
        <v>172</v>
      </c>
      <c r="C88" s="192" t="s">
        <v>351</v>
      </c>
      <c r="D88" s="15" t="s">
        <v>87</v>
      </c>
      <c r="E88" s="179">
        <f>E83</f>
        <v>1.1000000000000001</v>
      </c>
      <c r="F88" s="67"/>
      <c r="G88" s="67"/>
      <c r="H88" s="67"/>
      <c r="I88" s="67"/>
      <c r="J88" s="67"/>
      <c r="K88" s="67"/>
      <c r="L88" s="67"/>
      <c r="M88" s="67"/>
      <c r="N88" s="67"/>
      <c r="O88" s="67"/>
      <c r="P88" s="67"/>
    </row>
    <row r="89" spans="1:16" ht="13.5" thickBot="1">
      <c r="A89" s="177">
        <v>14</v>
      </c>
      <c r="B89" s="15"/>
      <c r="C89" s="193" t="s">
        <v>230</v>
      </c>
      <c r="D89" s="15" t="s">
        <v>175</v>
      </c>
      <c r="E89" s="179">
        <f>E88*0.37</f>
        <v>0.40700000000000003</v>
      </c>
      <c r="F89" s="67"/>
      <c r="G89" s="67"/>
      <c r="H89" s="67"/>
      <c r="I89" s="67"/>
      <c r="J89" s="67"/>
      <c r="K89" s="67"/>
      <c r="L89" s="67"/>
      <c r="M89" s="67"/>
      <c r="N89" s="67"/>
      <c r="O89" s="67"/>
      <c r="P89" s="67"/>
    </row>
    <row r="90" spans="1:16" ht="15" thickBot="1">
      <c r="A90" s="266" t="s">
        <v>75</v>
      </c>
      <c r="B90" s="267"/>
      <c r="C90" s="267"/>
      <c r="D90" s="267"/>
      <c r="E90" s="267"/>
      <c r="F90" s="267"/>
      <c r="G90" s="267"/>
      <c r="H90" s="267"/>
      <c r="I90" s="267"/>
      <c r="J90" s="267"/>
      <c r="K90" s="268"/>
      <c r="L90" s="171"/>
      <c r="M90" s="171"/>
      <c r="N90" s="171"/>
      <c r="O90" s="171"/>
      <c r="P90" s="172"/>
    </row>
    <row r="91" spans="1:16">
      <c r="A91" s="26"/>
      <c r="B91" s="26"/>
      <c r="C91" s="27"/>
      <c r="D91" s="27"/>
      <c r="E91" s="114"/>
      <c r="F91" s="26"/>
      <c r="G91" s="26"/>
      <c r="H91" s="26"/>
      <c r="I91" s="26"/>
      <c r="J91" s="26"/>
      <c r="K91" s="26"/>
      <c r="L91" s="26"/>
      <c r="M91" s="26"/>
      <c r="N91" s="26"/>
      <c r="O91" s="26"/>
      <c r="P91" s="26"/>
    </row>
    <row r="92" spans="1:16">
      <c r="A92" s="259" t="s">
        <v>5</v>
      </c>
      <c r="B92" s="259"/>
      <c r="C92" s="38"/>
      <c r="D92" s="260"/>
      <c r="E92" s="258"/>
      <c r="F92" s="26"/>
      <c r="G92" s="259" t="s">
        <v>27</v>
      </c>
      <c r="H92" s="259"/>
      <c r="I92" s="262"/>
      <c r="J92" s="262"/>
      <c r="K92" s="262"/>
      <c r="L92" s="262"/>
      <c r="M92" s="262"/>
      <c r="N92" s="261"/>
      <c r="O92" s="259"/>
      <c r="P92" s="26"/>
    </row>
    <row r="93" spans="1:16" s="26" customFormat="1">
      <c r="C93" s="39" t="s">
        <v>28</v>
      </c>
      <c r="D93" s="27"/>
      <c r="E93" s="27"/>
      <c r="K93" s="39" t="s">
        <v>28</v>
      </c>
    </row>
    <row r="94" spans="1:16" s="26" customFormat="1">
      <c r="C94" s="27"/>
      <c r="D94" s="27"/>
      <c r="E94" s="27"/>
    </row>
    <row r="95" spans="1:16" s="26" customFormat="1">
      <c r="A95" s="259" t="s">
        <v>6</v>
      </c>
      <c r="B95" s="259"/>
      <c r="C95" s="27"/>
      <c r="D95" s="27"/>
      <c r="E95" s="27"/>
      <c r="G95" s="259" t="s">
        <v>6</v>
      </c>
      <c r="H95" s="259"/>
    </row>
    <row r="96" spans="1:16" s="26" customFormat="1">
      <c r="C96" s="27"/>
      <c r="D96" s="27"/>
      <c r="E96" s="27"/>
    </row>
    <row r="97" spans="3:5" s="26" customFormat="1">
      <c r="C97" s="27"/>
      <c r="D97" s="27"/>
      <c r="E97" s="27"/>
    </row>
    <row r="98" spans="3:5" s="26" customFormat="1">
      <c r="C98" s="27"/>
      <c r="D98" s="27"/>
      <c r="E98" s="27"/>
    </row>
    <row r="99" spans="3:5" s="26" customFormat="1">
      <c r="C99" s="27"/>
      <c r="D99" s="27"/>
      <c r="E99" s="27"/>
    </row>
    <row r="100" spans="3:5" s="26" customFormat="1">
      <c r="C100" s="27"/>
      <c r="D100" s="27"/>
      <c r="E100" s="27"/>
    </row>
    <row r="101" spans="3:5" s="26" customFormat="1">
      <c r="C101" s="27"/>
      <c r="D101" s="27"/>
      <c r="E101" s="27"/>
    </row>
    <row r="102" spans="3:5" s="26" customFormat="1">
      <c r="C102" s="27"/>
      <c r="D102" s="27"/>
      <c r="E102" s="27"/>
    </row>
    <row r="103" spans="3:5" s="26" customFormat="1">
      <c r="C103" s="27"/>
      <c r="D103" s="27"/>
      <c r="E103" s="27"/>
    </row>
    <row r="104" spans="3:5" s="26" customFormat="1">
      <c r="C104" s="27"/>
      <c r="D104" s="27"/>
      <c r="E104" s="27"/>
    </row>
    <row r="105" spans="3:5" s="26" customFormat="1">
      <c r="C105" s="27"/>
      <c r="D105" s="27"/>
      <c r="E105" s="27"/>
    </row>
    <row r="106" spans="3:5" s="26" customFormat="1">
      <c r="C106" s="27"/>
      <c r="D106" s="27"/>
      <c r="E106" s="27"/>
    </row>
    <row r="107" spans="3:5" s="26" customFormat="1">
      <c r="C107" s="27"/>
      <c r="D107" s="27"/>
      <c r="E107" s="27"/>
    </row>
    <row r="108" spans="3:5" s="26" customFormat="1">
      <c r="C108" s="27"/>
      <c r="D108" s="27"/>
      <c r="E108" s="27"/>
    </row>
    <row r="109" spans="3:5" s="26" customFormat="1">
      <c r="C109" s="27"/>
      <c r="D109" s="27"/>
      <c r="E109" s="27"/>
    </row>
    <row r="110" spans="3:5" s="26" customFormat="1">
      <c r="C110" s="27"/>
      <c r="D110" s="27"/>
      <c r="E110" s="27"/>
    </row>
    <row r="111" spans="3:5" s="26" customFormat="1">
      <c r="C111" s="27"/>
      <c r="D111" s="27"/>
      <c r="E111" s="27"/>
    </row>
    <row r="112" spans="3:5" s="26" customFormat="1">
      <c r="C112" s="27"/>
      <c r="D112" s="27"/>
      <c r="E112" s="27"/>
    </row>
    <row r="113" spans="3:5" s="26" customFormat="1">
      <c r="C113" s="27"/>
      <c r="D113" s="27"/>
      <c r="E113" s="27"/>
    </row>
    <row r="114" spans="3:5" s="26" customFormat="1">
      <c r="C114" s="27"/>
      <c r="D114" s="27"/>
      <c r="E114" s="27"/>
    </row>
    <row r="115" spans="3:5" s="26" customFormat="1">
      <c r="C115" s="27"/>
      <c r="D115" s="27"/>
      <c r="E115" s="27"/>
    </row>
    <row r="116" spans="3:5" s="26" customFormat="1">
      <c r="C116" s="27"/>
      <c r="D116" s="27"/>
      <c r="E116" s="27"/>
    </row>
    <row r="117" spans="3:5" s="26" customFormat="1">
      <c r="C117" s="27"/>
      <c r="D117" s="27"/>
      <c r="E117" s="27"/>
    </row>
    <row r="118" spans="3:5" s="26" customFormat="1">
      <c r="C118" s="27"/>
      <c r="D118" s="27"/>
      <c r="E118" s="27"/>
    </row>
    <row r="119" spans="3:5" s="26" customFormat="1">
      <c r="C119" s="27"/>
      <c r="D119" s="27"/>
      <c r="E119" s="27"/>
    </row>
    <row r="120" spans="3:5" s="26" customFormat="1">
      <c r="C120" s="27"/>
      <c r="D120" s="27"/>
      <c r="E120" s="27"/>
    </row>
    <row r="121" spans="3:5" s="26" customFormat="1">
      <c r="C121" s="27"/>
      <c r="D121" s="27"/>
      <c r="E121" s="27"/>
    </row>
    <row r="122" spans="3:5" s="26" customFormat="1">
      <c r="C122" s="27"/>
      <c r="D122" s="27"/>
      <c r="E122" s="27"/>
    </row>
    <row r="123" spans="3:5" s="26" customFormat="1">
      <c r="C123" s="27"/>
      <c r="D123" s="27"/>
      <c r="E123" s="27"/>
    </row>
    <row r="124" spans="3:5" s="26" customFormat="1">
      <c r="C124" s="27"/>
      <c r="D124" s="27"/>
      <c r="E124" s="27"/>
    </row>
    <row r="125" spans="3:5" s="26" customFormat="1">
      <c r="C125" s="27"/>
      <c r="D125" s="27"/>
      <c r="E125" s="27"/>
    </row>
    <row r="126" spans="3:5" s="26" customFormat="1">
      <c r="C126" s="27"/>
      <c r="D126" s="27"/>
      <c r="E126" s="27"/>
    </row>
    <row r="127" spans="3:5" s="26" customFormat="1">
      <c r="C127" s="27"/>
      <c r="D127" s="27"/>
      <c r="E127" s="27"/>
    </row>
    <row r="128" spans="3:5" s="26" customFormat="1">
      <c r="C128" s="27"/>
      <c r="D128" s="27"/>
      <c r="E128" s="27"/>
    </row>
    <row r="129" spans="3:5" s="26" customFormat="1">
      <c r="C129" s="27"/>
      <c r="D129" s="27"/>
      <c r="E129" s="27"/>
    </row>
    <row r="130" spans="3:5" s="26" customFormat="1">
      <c r="C130" s="27"/>
      <c r="D130" s="27"/>
      <c r="E130" s="27"/>
    </row>
    <row r="131" spans="3:5" s="26" customFormat="1">
      <c r="C131" s="27"/>
      <c r="D131" s="27"/>
      <c r="E131" s="27"/>
    </row>
    <row r="132" spans="3:5" s="26" customFormat="1">
      <c r="C132" s="27"/>
      <c r="D132" s="27"/>
      <c r="E132" s="27"/>
    </row>
    <row r="133" spans="3:5" s="26" customFormat="1">
      <c r="C133" s="27"/>
      <c r="D133" s="27"/>
      <c r="E133" s="27"/>
    </row>
    <row r="134" spans="3:5" s="26" customFormat="1">
      <c r="C134" s="27"/>
      <c r="D134" s="27"/>
      <c r="E134" s="27"/>
    </row>
    <row r="135" spans="3:5" s="26" customFormat="1">
      <c r="C135" s="27"/>
      <c r="D135" s="27"/>
      <c r="E135" s="27"/>
    </row>
    <row r="136" spans="3:5" s="26" customFormat="1">
      <c r="C136" s="27"/>
      <c r="D136" s="27"/>
      <c r="E136" s="27"/>
    </row>
    <row r="137" spans="3:5" s="26" customFormat="1">
      <c r="C137" s="27"/>
      <c r="D137" s="27"/>
      <c r="E137" s="27"/>
    </row>
    <row r="138" spans="3:5" s="26" customFormat="1">
      <c r="C138" s="27"/>
      <c r="D138" s="27"/>
      <c r="E138" s="27"/>
    </row>
    <row r="139" spans="3:5" s="26" customFormat="1">
      <c r="C139" s="27"/>
      <c r="D139" s="27"/>
      <c r="E139" s="27"/>
    </row>
    <row r="140" spans="3:5" s="26" customFormat="1">
      <c r="C140" s="27"/>
      <c r="D140" s="27"/>
      <c r="E140" s="27"/>
    </row>
    <row r="141" spans="3:5" s="26" customFormat="1">
      <c r="C141" s="27"/>
      <c r="D141" s="27"/>
      <c r="E141" s="27"/>
    </row>
    <row r="142" spans="3:5" s="26" customFormat="1">
      <c r="C142" s="27"/>
      <c r="D142" s="27"/>
      <c r="E142" s="27"/>
    </row>
    <row r="143" spans="3:5" s="26" customFormat="1">
      <c r="C143" s="27"/>
      <c r="D143" s="27"/>
      <c r="E143" s="27"/>
    </row>
    <row r="144" spans="3:5" s="26" customFormat="1">
      <c r="C144" s="27"/>
      <c r="D144" s="27"/>
      <c r="E144" s="27"/>
    </row>
    <row r="145" spans="3:5" s="26" customFormat="1">
      <c r="C145" s="27"/>
      <c r="D145" s="27"/>
      <c r="E145" s="27"/>
    </row>
    <row r="146" spans="3:5" s="26" customFormat="1">
      <c r="C146" s="27"/>
      <c r="D146" s="27"/>
      <c r="E146" s="27"/>
    </row>
    <row r="147" spans="3:5" s="26" customFormat="1">
      <c r="C147" s="27"/>
      <c r="D147" s="27"/>
      <c r="E147" s="27"/>
    </row>
    <row r="148" spans="3:5" s="26" customFormat="1">
      <c r="C148" s="27"/>
      <c r="D148" s="27"/>
      <c r="E148" s="27"/>
    </row>
    <row r="149" spans="3:5" s="26" customFormat="1">
      <c r="C149" s="27"/>
      <c r="D149" s="27"/>
      <c r="E149" s="27"/>
    </row>
    <row r="150" spans="3:5" s="26" customFormat="1">
      <c r="C150" s="27"/>
      <c r="D150" s="27"/>
      <c r="E150" s="27"/>
    </row>
    <row r="151" spans="3:5" s="26" customFormat="1">
      <c r="C151" s="27"/>
      <c r="D151" s="27"/>
      <c r="E151" s="27"/>
    </row>
    <row r="152" spans="3:5" s="26" customFormat="1">
      <c r="C152" s="27"/>
      <c r="D152" s="27"/>
      <c r="E152" s="27"/>
    </row>
    <row r="153" spans="3:5" s="26" customFormat="1">
      <c r="C153" s="27"/>
      <c r="D153" s="27"/>
      <c r="E153" s="27"/>
    </row>
    <row r="154" spans="3:5" s="26" customFormat="1">
      <c r="C154" s="27"/>
      <c r="D154" s="27"/>
      <c r="E154" s="27"/>
    </row>
    <row r="155" spans="3:5" s="26" customFormat="1">
      <c r="C155" s="27"/>
      <c r="D155" s="27"/>
      <c r="E155" s="27"/>
    </row>
    <row r="156" spans="3:5" s="26" customFormat="1">
      <c r="C156" s="27"/>
      <c r="D156" s="27"/>
      <c r="E156" s="27"/>
    </row>
    <row r="157" spans="3:5" s="26" customFormat="1">
      <c r="C157" s="27"/>
      <c r="D157" s="27"/>
      <c r="E157" s="27"/>
    </row>
    <row r="158" spans="3:5" s="26" customFormat="1">
      <c r="C158" s="27"/>
      <c r="D158" s="27"/>
      <c r="E158" s="27"/>
    </row>
    <row r="159" spans="3:5" s="26" customFormat="1">
      <c r="C159" s="27"/>
      <c r="D159" s="27"/>
      <c r="E159" s="27"/>
    </row>
    <row r="160" spans="3:5" s="26" customFormat="1">
      <c r="C160" s="27"/>
      <c r="D160" s="27"/>
      <c r="E160" s="27"/>
    </row>
    <row r="161" spans="3:5" s="26" customFormat="1">
      <c r="C161" s="27"/>
      <c r="D161" s="27"/>
      <c r="E161" s="27"/>
    </row>
    <row r="162" spans="3:5" s="26" customFormat="1">
      <c r="C162" s="27"/>
      <c r="D162" s="27"/>
      <c r="E162" s="27"/>
    </row>
    <row r="163" spans="3:5" s="26" customFormat="1">
      <c r="C163" s="27"/>
      <c r="D163" s="27"/>
      <c r="E163" s="27"/>
    </row>
    <row r="164" spans="3:5" s="26" customFormat="1">
      <c r="C164" s="27"/>
      <c r="D164" s="27"/>
      <c r="E164" s="27"/>
    </row>
    <row r="165" spans="3:5" s="26" customFormat="1">
      <c r="C165" s="27"/>
      <c r="D165" s="27"/>
      <c r="E165" s="27"/>
    </row>
    <row r="166" spans="3:5" s="26" customFormat="1">
      <c r="C166" s="27"/>
      <c r="D166" s="27"/>
      <c r="E166" s="27"/>
    </row>
    <row r="167" spans="3:5" s="26" customFormat="1">
      <c r="C167" s="27"/>
      <c r="D167" s="27"/>
      <c r="E167" s="27"/>
    </row>
    <row r="168" spans="3:5" s="26" customFormat="1">
      <c r="C168" s="27"/>
      <c r="D168" s="27"/>
      <c r="E168" s="27"/>
    </row>
    <row r="169" spans="3:5" s="26" customFormat="1">
      <c r="C169" s="27"/>
      <c r="D169" s="27"/>
      <c r="E169" s="27"/>
    </row>
    <row r="170" spans="3:5" s="26" customFormat="1">
      <c r="C170" s="27"/>
      <c r="D170" s="27"/>
      <c r="E170" s="27"/>
    </row>
    <row r="171" spans="3:5" s="26" customFormat="1">
      <c r="C171" s="27"/>
      <c r="D171" s="27"/>
      <c r="E171" s="27"/>
    </row>
    <row r="172" spans="3:5" s="26" customFormat="1">
      <c r="C172" s="27"/>
      <c r="D172" s="27"/>
      <c r="E172" s="27"/>
    </row>
    <row r="173" spans="3:5" s="26" customFormat="1">
      <c r="C173" s="27"/>
      <c r="D173" s="27"/>
      <c r="E173" s="27"/>
    </row>
    <row r="174" spans="3:5" s="26" customFormat="1">
      <c r="C174" s="27"/>
      <c r="D174" s="27"/>
      <c r="E174" s="27"/>
    </row>
    <row r="175" spans="3:5" s="26" customFormat="1">
      <c r="C175" s="27"/>
      <c r="D175" s="27"/>
      <c r="E175" s="27"/>
    </row>
    <row r="176" spans="3:5" s="26" customFormat="1">
      <c r="C176" s="27"/>
      <c r="D176" s="27"/>
      <c r="E176" s="27"/>
    </row>
    <row r="177" spans="3:5" s="26" customFormat="1">
      <c r="C177" s="27"/>
      <c r="D177" s="27"/>
      <c r="E177" s="27"/>
    </row>
    <row r="178" spans="3:5" s="26" customFormat="1">
      <c r="C178" s="27"/>
      <c r="D178" s="27"/>
      <c r="E178" s="27"/>
    </row>
    <row r="179" spans="3:5" s="26" customFormat="1">
      <c r="C179" s="27"/>
      <c r="D179" s="27"/>
      <c r="E179" s="27"/>
    </row>
    <row r="180" spans="3:5" s="26" customFormat="1">
      <c r="C180" s="27"/>
      <c r="D180" s="27"/>
      <c r="E180" s="27"/>
    </row>
    <row r="181" spans="3:5" s="26" customFormat="1">
      <c r="C181" s="27"/>
      <c r="D181" s="27"/>
      <c r="E181" s="27"/>
    </row>
    <row r="182" spans="3:5" s="26" customFormat="1">
      <c r="C182" s="27"/>
      <c r="D182" s="27"/>
      <c r="E182" s="27"/>
    </row>
    <row r="183" spans="3:5" s="26" customFormat="1">
      <c r="C183" s="27"/>
      <c r="D183" s="27"/>
      <c r="E183" s="27"/>
    </row>
    <row r="184" spans="3:5" s="26" customFormat="1">
      <c r="C184" s="27"/>
      <c r="D184" s="27"/>
      <c r="E184" s="27"/>
    </row>
    <row r="185" spans="3:5" s="26" customFormat="1">
      <c r="C185" s="27"/>
      <c r="D185" s="27"/>
      <c r="E185" s="27"/>
    </row>
    <row r="186" spans="3:5" s="26" customFormat="1">
      <c r="C186" s="27"/>
      <c r="D186" s="27"/>
      <c r="E186" s="27"/>
    </row>
    <row r="187" spans="3:5" s="26" customFormat="1">
      <c r="C187" s="27"/>
      <c r="D187" s="27"/>
      <c r="E187" s="27"/>
    </row>
    <row r="188" spans="3:5" s="26" customFormat="1">
      <c r="C188" s="27"/>
      <c r="D188" s="27"/>
      <c r="E188" s="27"/>
    </row>
    <row r="189" spans="3:5" s="26" customFormat="1">
      <c r="C189" s="27"/>
      <c r="D189" s="27"/>
      <c r="E189" s="27"/>
    </row>
    <row r="190" spans="3:5" s="26" customFormat="1">
      <c r="C190" s="27"/>
      <c r="D190" s="27"/>
      <c r="E190" s="27"/>
    </row>
    <row r="191" spans="3:5" s="26" customFormat="1">
      <c r="C191" s="27"/>
      <c r="D191" s="27"/>
      <c r="E191" s="27"/>
    </row>
    <row r="192" spans="3:5" s="26" customFormat="1">
      <c r="C192" s="27"/>
      <c r="D192" s="27"/>
      <c r="E192" s="27"/>
    </row>
    <row r="193" spans="3:5" s="26" customFormat="1">
      <c r="C193" s="27"/>
      <c r="D193" s="27"/>
      <c r="E193" s="27"/>
    </row>
    <row r="194" spans="3:5" s="26" customFormat="1">
      <c r="C194" s="27"/>
      <c r="D194" s="27"/>
      <c r="E194" s="27"/>
    </row>
    <row r="195" spans="3:5" s="26" customFormat="1">
      <c r="C195" s="27"/>
      <c r="D195" s="27"/>
      <c r="E195" s="27"/>
    </row>
    <row r="196" spans="3:5" s="26" customFormat="1">
      <c r="C196" s="27"/>
      <c r="D196" s="27"/>
      <c r="E196" s="27"/>
    </row>
    <row r="197" spans="3:5" s="26" customFormat="1">
      <c r="C197" s="27"/>
      <c r="D197" s="27"/>
      <c r="E197" s="27"/>
    </row>
    <row r="198" spans="3:5" s="26" customFormat="1">
      <c r="C198" s="27"/>
      <c r="D198" s="27"/>
      <c r="E198" s="27"/>
    </row>
    <row r="199" spans="3:5" s="26" customFormat="1">
      <c r="C199" s="27"/>
      <c r="D199" s="27"/>
      <c r="E199" s="27"/>
    </row>
    <row r="200" spans="3:5" s="26" customFormat="1">
      <c r="C200" s="27"/>
      <c r="D200" s="27"/>
      <c r="E200" s="27"/>
    </row>
    <row r="201" spans="3:5" s="26" customFormat="1">
      <c r="C201" s="27"/>
      <c r="D201" s="27"/>
      <c r="E201" s="27"/>
    </row>
    <row r="202" spans="3:5" s="26" customFormat="1">
      <c r="C202" s="27"/>
      <c r="D202" s="27"/>
      <c r="E202" s="27"/>
    </row>
    <row r="203" spans="3:5" s="26" customFormat="1">
      <c r="C203" s="27"/>
      <c r="D203" s="27"/>
      <c r="E203" s="27"/>
    </row>
    <row r="204" spans="3:5" s="26" customFormat="1">
      <c r="C204" s="27"/>
      <c r="D204" s="27"/>
      <c r="E204" s="27"/>
    </row>
    <row r="205" spans="3:5" s="26" customFormat="1">
      <c r="C205" s="27"/>
      <c r="D205" s="27"/>
      <c r="E205" s="27"/>
    </row>
    <row r="206" spans="3:5" s="26" customFormat="1">
      <c r="C206" s="27"/>
      <c r="D206" s="27"/>
      <c r="E206" s="27"/>
    </row>
    <row r="207" spans="3:5" s="26" customFormat="1">
      <c r="C207" s="27"/>
      <c r="D207" s="27"/>
      <c r="E207" s="27"/>
    </row>
    <row r="208" spans="3:5" s="26" customFormat="1">
      <c r="C208" s="27"/>
      <c r="D208" s="27"/>
      <c r="E208" s="27"/>
    </row>
    <row r="209" spans="3:5" s="26" customFormat="1">
      <c r="C209" s="27"/>
      <c r="D209" s="27"/>
      <c r="E209" s="27"/>
    </row>
    <row r="210" spans="3:5" s="26" customFormat="1">
      <c r="C210" s="27"/>
      <c r="D210" s="27"/>
      <c r="E210" s="27"/>
    </row>
    <row r="211" spans="3:5" s="26" customFormat="1">
      <c r="C211" s="27"/>
      <c r="D211" s="27"/>
      <c r="E211" s="27"/>
    </row>
    <row r="212" spans="3:5" s="26" customFormat="1">
      <c r="C212" s="27"/>
      <c r="D212" s="27"/>
      <c r="E212" s="27"/>
    </row>
    <row r="213" spans="3:5" s="26" customFormat="1">
      <c r="C213" s="27"/>
      <c r="D213" s="27"/>
      <c r="E213" s="27"/>
    </row>
    <row r="214" spans="3:5" s="26" customFormat="1">
      <c r="C214" s="27"/>
      <c r="D214" s="27"/>
      <c r="E214" s="27"/>
    </row>
    <row r="215" spans="3:5" s="26" customFormat="1">
      <c r="C215" s="27"/>
      <c r="D215" s="27"/>
      <c r="E215" s="27"/>
    </row>
    <row r="216" spans="3:5" s="26" customFormat="1">
      <c r="C216" s="27"/>
      <c r="D216" s="27"/>
      <c r="E216" s="27"/>
    </row>
    <row r="217" spans="3:5" s="26" customFormat="1">
      <c r="C217" s="27"/>
      <c r="D217" s="27"/>
      <c r="E217" s="27"/>
    </row>
    <row r="218" spans="3:5" s="26" customFormat="1">
      <c r="C218" s="27"/>
      <c r="D218" s="27"/>
      <c r="E218" s="27"/>
    </row>
    <row r="219" spans="3:5" s="26" customFormat="1">
      <c r="C219" s="27"/>
      <c r="D219" s="27"/>
      <c r="E219" s="27"/>
    </row>
    <row r="220" spans="3:5" s="26" customFormat="1">
      <c r="C220" s="27"/>
      <c r="D220" s="27"/>
      <c r="E220" s="27"/>
    </row>
    <row r="221" spans="3:5" s="26" customFormat="1">
      <c r="C221" s="27"/>
      <c r="D221" s="27"/>
      <c r="E221" s="27"/>
    </row>
    <row r="222" spans="3:5" s="26" customFormat="1">
      <c r="C222" s="27"/>
      <c r="D222" s="27"/>
      <c r="E222" s="27"/>
    </row>
    <row r="223" spans="3:5" s="26" customFormat="1">
      <c r="C223" s="27"/>
      <c r="D223" s="27"/>
      <c r="E223" s="27"/>
    </row>
    <row r="224" spans="3:5" s="26" customFormat="1">
      <c r="C224" s="27"/>
      <c r="D224" s="27"/>
      <c r="E224" s="27"/>
    </row>
    <row r="225" spans="3:5" s="26" customFormat="1">
      <c r="C225" s="27"/>
      <c r="D225" s="27"/>
      <c r="E225" s="27"/>
    </row>
    <row r="226" spans="3:5" s="26" customFormat="1">
      <c r="C226" s="27"/>
      <c r="D226" s="27"/>
      <c r="E226" s="27"/>
    </row>
    <row r="227" spans="3:5" s="26" customFormat="1">
      <c r="C227" s="27"/>
      <c r="D227" s="27"/>
      <c r="E227" s="27"/>
    </row>
    <row r="228" spans="3:5" s="26" customFormat="1">
      <c r="C228" s="27"/>
      <c r="D228" s="27"/>
      <c r="E228" s="27"/>
    </row>
    <row r="229" spans="3:5" s="26" customFormat="1">
      <c r="C229" s="27"/>
      <c r="D229" s="27"/>
      <c r="E229" s="27"/>
    </row>
    <row r="230" spans="3:5" s="26" customFormat="1">
      <c r="C230" s="27"/>
      <c r="D230" s="27"/>
      <c r="E230" s="27"/>
    </row>
    <row r="231" spans="3:5" s="26" customFormat="1">
      <c r="C231" s="27"/>
      <c r="D231" s="27"/>
      <c r="E231" s="27"/>
    </row>
    <row r="232" spans="3:5" s="26" customFormat="1">
      <c r="C232" s="27"/>
      <c r="D232" s="27"/>
      <c r="E232" s="27"/>
    </row>
    <row r="233" spans="3:5" s="26" customFormat="1">
      <c r="C233" s="27"/>
      <c r="D233" s="27"/>
      <c r="E233" s="27"/>
    </row>
    <row r="234" spans="3:5" s="26" customFormat="1">
      <c r="C234" s="27"/>
      <c r="D234" s="27"/>
      <c r="E234" s="27"/>
    </row>
    <row r="235" spans="3:5" s="26" customFormat="1">
      <c r="C235" s="27"/>
      <c r="D235" s="27"/>
      <c r="E235" s="27"/>
    </row>
    <row r="236" spans="3:5" s="26" customFormat="1">
      <c r="C236" s="27"/>
      <c r="D236" s="27"/>
      <c r="E236" s="27"/>
    </row>
    <row r="237" spans="3:5" s="26" customFormat="1">
      <c r="C237" s="27"/>
      <c r="D237" s="27"/>
      <c r="E237" s="27"/>
    </row>
    <row r="238" spans="3:5" s="26" customFormat="1">
      <c r="C238" s="27"/>
      <c r="D238" s="27"/>
      <c r="E238" s="27"/>
    </row>
    <row r="239" spans="3:5" s="26" customFormat="1">
      <c r="C239" s="27"/>
      <c r="D239" s="27"/>
      <c r="E239" s="27"/>
    </row>
    <row r="240" spans="3:5" s="26" customFormat="1">
      <c r="C240" s="27"/>
      <c r="D240" s="27"/>
      <c r="E240" s="27"/>
    </row>
    <row r="241" spans="3:5" s="26" customFormat="1">
      <c r="C241" s="27"/>
      <c r="D241" s="27"/>
      <c r="E241" s="27"/>
    </row>
    <row r="242" spans="3:5" s="26" customFormat="1">
      <c r="C242" s="27"/>
      <c r="D242" s="27"/>
      <c r="E242" s="27"/>
    </row>
    <row r="243" spans="3:5" s="26" customFormat="1">
      <c r="C243" s="27"/>
      <c r="D243" s="27"/>
      <c r="E243" s="27"/>
    </row>
    <row r="244" spans="3:5" s="26" customFormat="1">
      <c r="C244" s="27"/>
      <c r="D244" s="27"/>
      <c r="E244" s="27"/>
    </row>
    <row r="245" spans="3:5" s="26" customFormat="1">
      <c r="C245" s="27"/>
      <c r="D245" s="27"/>
      <c r="E245" s="27"/>
    </row>
    <row r="246" spans="3:5" s="26" customFormat="1">
      <c r="C246" s="27"/>
      <c r="D246" s="27"/>
      <c r="E246" s="27"/>
    </row>
    <row r="247" spans="3:5" s="26" customFormat="1">
      <c r="C247" s="27"/>
      <c r="D247" s="27"/>
      <c r="E247" s="27"/>
    </row>
    <row r="248" spans="3:5" s="26" customFormat="1">
      <c r="C248" s="27"/>
      <c r="D248" s="27"/>
      <c r="E248" s="27"/>
    </row>
    <row r="249" spans="3:5" s="26" customFormat="1">
      <c r="C249" s="27"/>
      <c r="D249" s="27"/>
      <c r="E249" s="27"/>
    </row>
    <row r="250" spans="3:5" s="26" customFormat="1">
      <c r="C250" s="27"/>
      <c r="D250" s="27"/>
      <c r="E250" s="27"/>
    </row>
    <row r="251" spans="3:5" s="26" customFormat="1">
      <c r="C251" s="27"/>
      <c r="D251" s="27"/>
      <c r="E251" s="27"/>
    </row>
    <row r="252" spans="3:5" s="26" customFormat="1">
      <c r="C252" s="27"/>
      <c r="D252" s="27"/>
      <c r="E252" s="27"/>
    </row>
    <row r="253" spans="3:5" s="26" customFormat="1">
      <c r="C253" s="27"/>
      <c r="D253" s="27"/>
      <c r="E253" s="27"/>
    </row>
    <row r="254" spans="3:5" s="26" customFormat="1">
      <c r="C254" s="27"/>
      <c r="D254" s="27"/>
      <c r="E254" s="27"/>
    </row>
    <row r="255" spans="3:5" s="26" customFormat="1">
      <c r="C255" s="27"/>
      <c r="D255" s="27"/>
      <c r="E255" s="27"/>
    </row>
    <row r="256" spans="3:5" s="26" customFormat="1">
      <c r="C256" s="27"/>
      <c r="D256" s="27"/>
      <c r="E256" s="27"/>
    </row>
    <row r="257" spans="3:5" s="26" customFormat="1">
      <c r="C257" s="27"/>
      <c r="D257" s="27"/>
      <c r="E257" s="27"/>
    </row>
    <row r="258" spans="3:5" s="26" customFormat="1">
      <c r="C258" s="27"/>
      <c r="D258" s="27"/>
      <c r="E258" s="27"/>
    </row>
    <row r="259" spans="3:5" s="26" customFormat="1">
      <c r="C259" s="27"/>
      <c r="D259" s="27"/>
      <c r="E259" s="27"/>
    </row>
    <row r="260" spans="3:5" s="26" customFormat="1">
      <c r="C260" s="27"/>
      <c r="D260" s="27"/>
      <c r="E260" s="27"/>
    </row>
    <row r="261" spans="3:5" s="26" customFormat="1">
      <c r="C261" s="27"/>
      <c r="D261" s="27"/>
      <c r="E261" s="27"/>
    </row>
    <row r="262" spans="3:5" s="26" customFormat="1">
      <c r="C262" s="27"/>
      <c r="D262" s="27"/>
      <c r="E262" s="27"/>
    </row>
    <row r="263" spans="3:5" s="26" customFormat="1">
      <c r="C263" s="27"/>
      <c r="D263" s="27"/>
      <c r="E263" s="27"/>
    </row>
    <row r="264" spans="3:5" s="26" customFormat="1">
      <c r="C264" s="27"/>
      <c r="D264" s="27"/>
      <c r="E264" s="27"/>
    </row>
    <row r="265" spans="3:5" s="26" customFormat="1">
      <c r="C265" s="27"/>
      <c r="D265" s="27"/>
      <c r="E265" s="27"/>
    </row>
    <row r="266" spans="3:5" s="26" customFormat="1">
      <c r="C266" s="27"/>
      <c r="D266" s="27"/>
      <c r="E266" s="27"/>
    </row>
    <row r="267" spans="3:5" s="26" customFormat="1">
      <c r="C267" s="27"/>
      <c r="D267" s="27"/>
      <c r="E267" s="27"/>
    </row>
    <row r="268" spans="3:5" s="26" customFormat="1">
      <c r="C268" s="27"/>
      <c r="D268" s="27"/>
      <c r="E268" s="27"/>
    </row>
    <row r="269" spans="3:5" s="26" customFormat="1">
      <c r="C269" s="27"/>
      <c r="D269" s="27"/>
      <c r="E269" s="27"/>
    </row>
    <row r="270" spans="3:5" s="26" customFormat="1">
      <c r="C270" s="27"/>
      <c r="D270" s="27"/>
      <c r="E270" s="27"/>
    </row>
    <row r="271" spans="3:5" s="26" customFormat="1">
      <c r="C271" s="27"/>
      <c r="D271" s="27"/>
      <c r="E271" s="27"/>
    </row>
    <row r="272" spans="3:5" s="26" customFormat="1">
      <c r="C272" s="27"/>
      <c r="D272" s="27"/>
      <c r="E272" s="27"/>
    </row>
    <row r="273" spans="3:5" s="26" customFormat="1">
      <c r="C273" s="27"/>
      <c r="D273" s="27"/>
      <c r="E273" s="27"/>
    </row>
    <row r="274" spans="3:5" s="26" customFormat="1">
      <c r="C274" s="27"/>
      <c r="D274" s="27"/>
      <c r="E274" s="27"/>
    </row>
    <row r="275" spans="3:5" s="26" customFormat="1">
      <c r="C275" s="27"/>
      <c r="D275" s="27"/>
      <c r="E275" s="27"/>
    </row>
    <row r="276" spans="3:5" s="26" customFormat="1">
      <c r="C276" s="27"/>
      <c r="D276" s="27"/>
      <c r="E276" s="27"/>
    </row>
    <row r="277" spans="3:5" s="26" customFormat="1">
      <c r="C277" s="27"/>
      <c r="D277" s="27"/>
      <c r="E277" s="27"/>
    </row>
    <row r="278" spans="3:5" s="26" customFormat="1">
      <c r="C278" s="27"/>
      <c r="D278" s="27"/>
      <c r="E278" s="27"/>
    </row>
    <row r="279" spans="3:5" s="26" customFormat="1">
      <c r="C279" s="27"/>
      <c r="D279" s="27"/>
      <c r="E279" s="27"/>
    </row>
    <row r="280" spans="3:5" s="26" customFormat="1">
      <c r="C280" s="27"/>
      <c r="D280" s="27"/>
      <c r="E280" s="27"/>
    </row>
    <row r="281" spans="3:5" s="26" customFormat="1">
      <c r="C281" s="27"/>
      <c r="D281" s="27"/>
      <c r="E281" s="27"/>
    </row>
    <row r="282" spans="3:5" s="26" customFormat="1">
      <c r="C282" s="27"/>
      <c r="D282" s="27"/>
      <c r="E282" s="27"/>
    </row>
    <row r="283" spans="3:5" s="26" customFormat="1">
      <c r="C283" s="27"/>
      <c r="D283" s="27"/>
      <c r="E283" s="27"/>
    </row>
    <row r="284" spans="3:5" s="26" customFormat="1">
      <c r="C284" s="27"/>
      <c r="D284" s="27"/>
      <c r="E284" s="27"/>
    </row>
    <row r="285" spans="3:5" s="26" customFormat="1">
      <c r="C285" s="27"/>
      <c r="D285" s="27"/>
      <c r="E285" s="27"/>
    </row>
    <row r="286" spans="3:5" s="26" customFormat="1">
      <c r="C286" s="27"/>
      <c r="D286" s="27"/>
      <c r="E286" s="27"/>
    </row>
    <row r="287" spans="3:5" s="26" customFormat="1">
      <c r="C287" s="27"/>
      <c r="D287" s="27"/>
      <c r="E287" s="27"/>
    </row>
    <row r="288" spans="3:5" s="26" customFormat="1">
      <c r="C288" s="27"/>
      <c r="D288" s="27"/>
      <c r="E288" s="27"/>
    </row>
    <row r="289" spans="3:5" s="26" customFormat="1">
      <c r="C289" s="27"/>
      <c r="D289" s="27"/>
      <c r="E289" s="27"/>
    </row>
    <row r="290" spans="3:5" s="26" customFormat="1">
      <c r="C290" s="27"/>
      <c r="D290" s="27"/>
      <c r="E290" s="27"/>
    </row>
    <row r="291" spans="3:5" s="26" customFormat="1">
      <c r="C291" s="27"/>
      <c r="D291" s="27"/>
      <c r="E291" s="27"/>
    </row>
    <row r="292" spans="3:5" s="26" customFormat="1">
      <c r="C292" s="27"/>
      <c r="D292" s="27"/>
      <c r="E292" s="27"/>
    </row>
    <row r="293" spans="3:5" s="26" customFormat="1">
      <c r="C293" s="27"/>
      <c r="D293" s="27"/>
      <c r="E293" s="27"/>
    </row>
    <row r="294" spans="3:5" s="26" customFormat="1">
      <c r="C294" s="27"/>
      <c r="D294" s="27"/>
      <c r="E294" s="27"/>
    </row>
    <row r="295" spans="3:5" s="26" customFormat="1">
      <c r="C295" s="27"/>
      <c r="D295" s="27"/>
      <c r="E295" s="27"/>
    </row>
    <row r="296" spans="3:5" s="26" customFormat="1">
      <c r="C296" s="27"/>
      <c r="D296" s="27"/>
      <c r="E296" s="27"/>
    </row>
    <row r="297" spans="3:5" s="26" customFormat="1">
      <c r="C297" s="27"/>
      <c r="D297" s="27"/>
      <c r="E297" s="27"/>
    </row>
    <row r="298" spans="3:5" s="26" customFormat="1">
      <c r="C298" s="27"/>
      <c r="D298" s="27"/>
      <c r="E298" s="27"/>
    </row>
    <row r="299" spans="3:5" s="26" customFormat="1">
      <c r="C299" s="27"/>
      <c r="D299" s="27"/>
      <c r="E299" s="27"/>
    </row>
    <row r="300" spans="3:5" s="26" customFormat="1">
      <c r="C300" s="27"/>
      <c r="D300" s="27"/>
      <c r="E300" s="27"/>
    </row>
    <row r="301" spans="3:5" s="26" customFormat="1">
      <c r="C301" s="27"/>
      <c r="D301" s="27"/>
      <c r="E301" s="27"/>
    </row>
    <row r="302" spans="3:5" s="26" customFormat="1">
      <c r="C302" s="27"/>
      <c r="D302" s="27"/>
      <c r="E302" s="27"/>
    </row>
    <row r="303" spans="3:5" s="26" customFormat="1">
      <c r="C303" s="27"/>
      <c r="D303" s="27"/>
      <c r="E303" s="27"/>
    </row>
    <row r="304" spans="3:5" s="26" customFormat="1">
      <c r="C304" s="27"/>
      <c r="D304" s="27"/>
      <c r="E304" s="27"/>
    </row>
    <row r="305" spans="3:5" s="26" customFormat="1">
      <c r="C305" s="27"/>
      <c r="D305" s="27"/>
      <c r="E305" s="27"/>
    </row>
    <row r="306" spans="3:5" s="26" customFormat="1">
      <c r="C306" s="27"/>
      <c r="D306" s="27"/>
      <c r="E306" s="27"/>
    </row>
    <row r="307" spans="3:5" s="26" customFormat="1">
      <c r="C307" s="27"/>
      <c r="D307" s="27"/>
      <c r="E307" s="27"/>
    </row>
    <row r="308" spans="3:5" s="26" customFormat="1">
      <c r="C308" s="27"/>
      <c r="D308" s="27"/>
      <c r="E308" s="27"/>
    </row>
    <row r="309" spans="3:5" s="26" customFormat="1">
      <c r="C309" s="27"/>
      <c r="D309" s="27"/>
      <c r="E309" s="27"/>
    </row>
    <row r="310" spans="3:5" s="26" customFormat="1">
      <c r="C310" s="27"/>
      <c r="D310" s="27"/>
      <c r="E310" s="27"/>
    </row>
    <row r="311" spans="3:5" s="26" customFormat="1">
      <c r="C311" s="27"/>
      <c r="D311" s="27"/>
      <c r="E311" s="27"/>
    </row>
    <row r="312" spans="3:5" s="26" customFormat="1">
      <c r="C312" s="27"/>
      <c r="D312" s="27"/>
      <c r="E312" s="27"/>
    </row>
    <row r="313" spans="3:5" s="26" customFormat="1">
      <c r="C313" s="27"/>
      <c r="D313" s="27"/>
      <c r="E313" s="27"/>
    </row>
    <row r="314" spans="3:5" s="26" customFormat="1">
      <c r="C314" s="27"/>
      <c r="D314" s="27"/>
      <c r="E314" s="27"/>
    </row>
    <row r="315" spans="3:5" s="26" customFormat="1">
      <c r="C315" s="27"/>
      <c r="D315" s="27"/>
      <c r="E315" s="27"/>
    </row>
    <row r="316" spans="3:5" s="26" customFormat="1">
      <c r="C316" s="27"/>
      <c r="D316" s="27"/>
      <c r="E316" s="27"/>
    </row>
    <row r="317" spans="3:5" s="26" customFormat="1">
      <c r="C317" s="27"/>
      <c r="D317" s="27"/>
      <c r="E317" s="27"/>
    </row>
    <row r="318" spans="3:5" s="26" customFormat="1">
      <c r="C318" s="27"/>
      <c r="D318" s="27"/>
      <c r="E318" s="27"/>
    </row>
    <row r="319" spans="3:5" s="26" customFormat="1">
      <c r="C319" s="27"/>
      <c r="D319" s="27"/>
      <c r="E319" s="27"/>
    </row>
    <row r="320" spans="3:5" s="26" customFormat="1">
      <c r="C320" s="27"/>
      <c r="D320" s="27"/>
      <c r="E320" s="27"/>
    </row>
    <row r="321" spans="3:5" s="26" customFormat="1">
      <c r="C321" s="27"/>
      <c r="D321" s="27"/>
      <c r="E321" s="27"/>
    </row>
    <row r="322" spans="3:5" s="26" customFormat="1">
      <c r="C322" s="27"/>
      <c r="D322" s="27"/>
      <c r="E322" s="27"/>
    </row>
    <row r="323" spans="3:5" s="26" customFormat="1">
      <c r="C323" s="27"/>
      <c r="D323" s="27"/>
      <c r="E323" s="27"/>
    </row>
    <row r="324" spans="3:5" s="26" customFormat="1">
      <c r="C324" s="27"/>
      <c r="D324" s="27"/>
      <c r="E324" s="27"/>
    </row>
    <row r="325" spans="3:5" s="26" customFormat="1">
      <c r="C325" s="27"/>
      <c r="D325" s="27"/>
      <c r="E325" s="27"/>
    </row>
    <row r="326" spans="3:5" s="26" customFormat="1">
      <c r="C326" s="27"/>
      <c r="D326" s="27"/>
      <c r="E326" s="27"/>
    </row>
    <row r="327" spans="3:5" s="26" customFormat="1">
      <c r="C327" s="27"/>
      <c r="D327" s="27"/>
      <c r="E327" s="27"/>
    </row>
    <row r="328" spans="3:5" s="26" customFormat="1">
      <c r="C328" s="27"/>
      <c r="D328" s="27"/>
      <c r="E328" s="27"/>
    </row>
    <row r="329" spans="3:5" s="26" customFormat="1">
      <c r="C329" s="27"/>
      <c r="D329" s="27"/>
      <c r="E329" s="27"/>
    </row>
    <row r="330" spans="3:5" s="26" customFormat="1">
      <c r="C330" s="27"/>
      <c r="D330" s="27"/>
      <c r="E330" s="27"/>
    </row>
    <row r="331" spans="3:5" s="26" customFormat="1">
      <c r="C331" s="27"/>
      <c r="D331" s="27"/>
      <c r="E331" s="27"/>
    </row>
    <row r="332" spans="3:5" s="26" customFormat="1">
      <c r="C332" s="27"/>
      <c r="D332" s="27"/>
      <c r="E332" s="27"/>
    </row>
    <row r="333" spans="3:5" s="26" customFormat="1">
      <c r="C333" s="27"/>
      <c r="D333" s="27"/>
      <c r="E333" s="27"/>
    </row>
    <row r="334" spans="3:5" s="26" customFormat="1">
      <c r="C334" s="27"/>
      <c r="D334" s="27"/>
      <c r="E334" s="27"/>
    </row>
    <row r="335" spans="3:5" s="26" customFormat="1">
      <c r="C335" s="27"/>
      <c r="D335" s="27"/>
      <c r="E335" s="27"/>
    </row>
    <row r="336" spans="3:5" s="26" customFormat="1">
      <c r="C336" s="27"/>
      <c r="D336" s="27"/>
      <c r="E336" s="27"/>
    </row>
    <row r="337" spans="3:5" s="26" customFormat="1">
      <c r="C337" s="27"/>
      <c r="D337" s="27"/>
      <c r="E337" s="27"/>
    </row>
    <row r="338" spans="3:5" s="26" customFormat="1">
      <c r="C338" s="27"/>
      <c r="D338" s="27"/>
      <c r="E338" s="27"/>
    </row>
    <row r="339" spans="3:5" s="26" customFormat="1">
      <c r="C339" s="27"/>
      <c r="D339" s="27"/>
      <c r="E339" s="27"/>
    </row>
    <row r="340" spans="3:5" s="26" customFormat="1">
      <c r="C340" s="27"/>
      <c r="D340" s="27"/>
      <c r="E340" s="27"/>
    </row>
    <row r="341" spans="3:5" s="26" customFormat="1">
      <c r="C341" s="27"/>
      <c r="D341" s="27"/>
      <c r="E341" s="27"/>
    </row>
    <row r="342" spans="3:5" s="26" customFormat="1">
      <c r="C342" s="27"/>
      <c r="D342" s="27"/>
      <c r="E342" s="27"/>
    </row>
    <row r="343" spans="3:5" s="26" customFormat="1">
      <c r="C343" s="27"/>
      <c r="D343" s="27"/>
      <c r="E343" s="27"/>
    </row>
    <row r="344" spans="3:5" s="26" customFormat="1">
      <c r="C344" s="27"/>
      <c r="D344" s="27"/>
      <c r="E344" s="27"/>
    </row>
    <row r="345" spans="3:5" s="26" customFormat="1">
      <c r="C345" s="27"/>
      <c r="D345" s="27"/>
      <c r="E345" s="27"/>
    </row>
    <row r="346" spans="3:5" s="26" customFormat="1">
      <c r="C346" s="27"/>
      <c r="D346" s="27"/>
      <c r="E346" s="27"/>
    </row>
    <row r="347" spans="3:5" s="26" customFormat="1">
      <c r="C347" s="27"/>
      <c r="D347" s="27"/>
      <c r="E347" s="27"/>
    </row>
    <row r="348" spans="3:5" s="26" customFormat="1">
      <c r="C348" s="27"/>
      <c r="D348" s="27"/>
      <c r="E348" s="27"/>
    </row>
    <row r="349" spans="3:5" s="26" customFormat="1">
      <c r="C349" s="27"/>
      <c r="D349" s="27"/>
      <c r="E349" s="27"/>
    </row>
    <row r="350" spans="3:5" s="26" customFormat="1">
      <c r="C350" s="27"/>
      <c r="D350" s="27"/>
      <c r="E350" s="27"/>
    </row>
    <row r="351" spans="3:5" s="26" customFormat="1">
      <c r="C351" s="27"/>
      <c r="D351" s="27"/>
      <c r="E351" s="27"/>
    </row>
    <row r="352" spans="3:5" s="26" customFormat="1">
      <c r="C352" s="27"/>
      <c r="D352" s="27"/>
      <c r="E352" s="27"/>
    </row>
    <row r="353" spans="3:5" s="26" customFormat="1">
      <c r="C353" s="27"/>
      <c r="D353" s="27"/>
      <c r="E353" s="27"/>
    </row>
    <row r="354" spans="3:5" s="26" customFormat="1">
      <c r="C354" s="27"/>
      <c r="D354" s="27"/>
      <c r="E354" s="27"/>
    </row>
    <row r="355" spans="3:5" s="26" customFormat="1">
      <c r="C355" s="27"/>
      <c r="D355" s="27"/>
      <c r="E355" s="27"/>
    </row>
    <row r="356" spans="3:5" s="26" customFormat="1">
      <c r="C356" s="27"/>
      <c r="D356" s="27"/>
      <c r="E356" s="27"/>
    </row>
    <row r="357" spans="3:5" s="26" customFormat="1">
      <c r="C357" s="27"/>
      <c r="D357" s="27"/>
      <c r="E357" s="27"/>
    </row>
    <row r="358" spans="3:5" s="26" customFormat="1">
      <c r="C358" s="27"/>
      <c r="D358" s="27"/>
      <c r="E358" s="27"/>
    </row>
    <row r="359" spans="3:5" s="26" customFormat="1">
      <c r="C359" s="27"/>
      <c r="D359" s="27"/>
      <c r="E359" s="27"/>
    </row>
    <row r="360" spans="3:5" s="26" customFormat="1">
      <c r="C360" s="27"/>
      <c r="D360" s="27"/>
      <c r="E360" s="27"/>
    </row>
    <row r="361" spans="3:5" s="26" customFormat="1">
      <c r="C361" s="27"/>
      <c r="D361" s="27"/>
      <c r="E361" s="27"/>
    </row>
    <row r="362" spans="3:5" s="26" customFormat="1">
      <c r="C362" s="27"/>
      <c r="D362" s="27"/>
      <c r="E362" s="27"/>
    </row>
    <row r="363" spans="3:5" s="26" customFormat="1">
      <c r="C363" s="27"/>
      <c r="D363" s="27"/>
      <c r="E363" s="27"/>
    </row>
    <row r="364" spans="3:5" s="26" customFormat="1">
      <c r="C364" s="27"/>
      <c r="D364" s="27"/>
      <c r="E364" s="27"/>
    </row>
    <row r="365" spans="3:5" s="26" customFormat="1">
      <c r="C365" s="27"/>
      <c r="D365" s="27"/>
      <c r="E365" s="27"/>
    </row>
    <row r="366" spans="3:5" s="26" customFormat="1">
      <c r="C366" s="27"/>
      <c r="D366" s="27"/>
      <c r="E366" s="27"/>
    </row>
    <row r="367" spans="3:5" s="26" customFormat="1">
      <c r="C367" s="27"/>
      <c r="D367" s="27"/>
      <c r="E367" s="27"/>
    </row>
    <row r="368" spans="3:5" s="26" customFormat="1">
      <c r="C368" s="27"/>
      <c r="D368" s="27"/>
      <c r="E368" s="27"/>
    </row>
    <row r="369" spans="3:5" s="26" customFormat="1">
      <c r="C369" s="27"/>
      <c r="D369" s="27"/>
      <c r="E369" s="27"/>
    </row>
    <row r="370" spans="3:5" s="26" customFormat="1">
      <c r="C370" s="27"/>
      <c r="D370" s="27"/>
      <c r="E370" s="27"/>
    </row>
    <row r="371" spans="3:5" s="26" customFormat="1">
      <c r="C371" s="27"/>
      <c r="D371" s="27"/>
      <c r="E371" s="27"/>
    </row>
    <row r="372" spans="3:5" s="26" customFormat="1">
      <c r="C372" s="27"/>
      <c r="D372" s="27"/>
      <c r="E372" s="27"/>
    </row>
    <row r="373" spans="3:5" s="26" customFormat="1">
      <c r="C373" s="27"/>
      <c r="D373" s="27"/>
      <c r="E373" s="27"/>
    </row>
    <row r="374" spans="3:5" s="26" customFormat="1">
      <c r="C374" s="27"/>
      <c r="D374" s="27"/>
      <c r="E374" s="27"/>
    </row>
    <row r="375" spans="3:5" s="26" customFormat="1">
      <c r="C375" s="27"/>
      <c r="D375" s="27"/>
      <c r="E375" s="27"/>
    </row>
    <row r="376" spans="3:5" s="26" customFormat="1">
      <c r="C376" s="27"/>
      <c r="D376" s="27"/>
      <c r="E376" s="27"/>
    </row>
    <row r="377" spans="3:5" s="26" customFormat="1">
      <c r="C377" s="27"/>
      <c r="D377" s="27"/>
      <c r="E377" s="27"/>
    </row>
    <row r="378" spans="3:5" s="26" customFormat="1">
      <c r="C378" s="27"/>
      <c r="D378" s="27"/>
      <c r="E378" s="27"/>
    </row>
    <row r="379" spans="3:5" s="26" customFormat="1">
      <c r="C379" s="27"/>
      <c r="D379" s="27"/>
      <c r="E379" s="27"/>
    </row>
    <row r="380" spans="3:5" s="26" customFormat="1">
      <c r="C380" s="27"/>
      <c r="D380" s="27"/>
      <c r="E380" s="27"/>
    </row>
    <row r="381" spans="3:5" s="26" customFormat="1">
      <c r="C381" s="27"/>
      <c r="D381" s="27"/>
      <c r="E381" s="27"/>
    </row>
    <row r="382" spans="3:5" s="26" customFormat="1">
      <c r="C382" s="27"/>
      <c r="D382" s="27"/>
      <c r="E382" s="27"/>
    </row>
    <row r="383" spans="3:5" s="26" customFormat="1">
      <c r="C383" s="27"/>
      <c r="D383" s="27"/>
      <c r="E383" s="27"/>
    </row>
    <row r="384" spans="3:5" s="26" customFormat="1">
      <c r="C384" s="27"/>
      <c r="D384" s="27"/>
      <c r="E384" s="27"/>
    </row>
    <row r="385" spans="1:16" s="26" customFormat="1">
      <c r="C385" s="27"/>
      <c r="D385" s="27"/>
      <c r="E385" s="27"/>
    </row>
    <row r="386" spans="1:16" s="26" customFormat="1">
      <c r="A386" s="28"/>
      <c r="B386" s="37"/>
      <c r="C386" s="40"/>
      <c r="D386" s="40"/>
      <c r="E386" s="40"/>
      <c r="F386" s="37"/>
      <c r="G386" s="28"/>
      <c r="H386" s="28"/>
      <c r="I386" s="28"/>
      <c r="J386" s="28"/>
      <c r="K386" s="28"/>
      <c r="L386" s="28"/>
      <c r="M386" s="28"/>
      <c r="N386" s="28"/>
      <c r="O386" s="28"/>
      <c r="P386" s="28"/>
    </row>
    <row r="387" spans="1:16" s="26" customFormat="1">
      <c r="A387" s="28"/>
      <c r="B387" s="37"/>
      <c r="C387" s="40"/>
      <c r="D387" s="40"/>
      <c r="E387" s="40"/>
      <c r="F387" s="37"/>
      <c r="G387" s="28"/>
      <c r="H387" s="28"/>
      <c r="I387" s="28"/>
      <c r="J387" s="28"/>
      <c r="K387" s="28"/>
      <c r="L387" s="28"/>
      <c r="M387" s="28"/>
      <c r="N387" s="28"/>
      <c r="O387" s="28"/>
      <c r="P387" s="28"/>
    </row>
  </sheetData>
  <mergeCells count="25">
    <mergeCell ref="A90:K90"/>
    <mergeCell ref="N92:O92"/>
    <mergeCell ref="A95:B95"/>
    <mergeCell ref="G95:H95"/>
    <mergeCell ref="A92:B92"/>
    <mergeCell ref="D92:E92"/>
    <mergeCell ref="G92:H92"/>
    <mergeCell ref="I92:M92"/>
    <mergeCell ref="A4:P4"/>
    <mergeCell ref="A5:P5"/>
    <mergeCell ref="C7:P7"/>
    <mergeCell ref="C8:P8"/>
    <mergeCell ref="C9:P9"/>
    <mergeCell ref="C10:P10"/>
    <mergeCell ref="C14:N14"/>
    <mergeCell ref="F16:K16"/>
    <mergeCell ref="L16:P16"/>
    <mergeCell ref="A11:B11"/>
    <mergeCell ref="A12:P12"/>
    <mergeCell ref="A13:P13"/>
    <mergeCell ref="A16:A17"/>
    <mergeCell ref="B16:B17"/>
    <mergeCell ref="C16:C17"/>
    <mergeCell ref="D16:D17"/>
    <mergeCell ref="E16:E17"/>
  </mergeCells>
  <pageMargins left="0.48" right="0.43307086614173229" top="0.74803149606299213" bottom="0.6692913385826772" header="0.51181102362204722" footer="0.43307086614173229"/>
  <pageSetup paperSize="9" scale="86" orientation="landscape" r:id="rId1"/>
  <headerFooter alignWithMargins="0">
    <oddFooter>&amp;R&amp;P lapa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8"/>
  <sheetViews>
    <sheetView view="pageBreakPreview" topLeftCell="A7" zoomScaleNormal="100" zoomScaleSheetLayoutView="100" workbookViewId="0">
      <selection activeCell="E21" sqref="E21"/>
    </sheetView>
  </sheetViews>
  <sheetFormatPr defaultRowHeight="12.75"/>
  <cols>
    <col min="1" max="1" width="4.140625" style="28" customWidth="1"/>
    <col min="2" max="2" width="12.7109375" style="37" customWidth="1"/>
    <col min="3" max="3" width="40" style="40" customWidth="1"/>
    <col min="4" max="4" width="5.85546875" style="40" bestFit="1" customWidth="1"/>
    <col min="5" max="5" width="7.85546875" style="40" customWidth="1"/>
    <col min="6" max="6" width="5.7109375" style="37" bestFit="1" customWidth="1"/>
    <col min="7" max="7" width="5.7109375" style="28" bestFit="1" customWidth="1"/>
    <col min="8" max="8" width="7.28515625" style="28" customWidth="1"/>
    <col min="9" max="9" width="6.7109375" style="28" bestFit="1" customWidth="1"/>
    <col min="10" max="10" width="7" style="28" bestFit="1" customWidth="1"/>
    <col min="11" max="11" width="7" style="28" customWidth="1"/>
    <col min="12" max="16" width="8.42578125" style="28" customWidth="1"/>
    <col min="17" max="16384" width="9.140625" style="28"/>
  </cols>
  <sheetData>
    <row r="1" spans="1:16">
      <c r="B1" s="26"/>
      <c r="C1" s="27"/>
      <c r="D1" s="27"/>
      <c r="E1" s="27"/>
      <c r="F1" s="26"/>
      <c r="P1" s="71" t="s">
        <v>41</v>
      </c>
    </row>
    <row r="2" spans="1:16">
      <c r="B2" s="26"/>
      <c r="C2" s="27"/>
      <c r="D2" s="27"/>
      <c r="E2" s="27"/>
      <c r="F2" s="26"/>
      <c r="P2" s="71" t="s">
        <v>76</v>
      </c>
    </row>
    <row r="3" spans="1:16">
      <c r="B3" s="26"/>
      <c r="C3" s="27"/>
      <c r="D3" s="27"/>
      <c r="E3" s="27"/>
      <c r="F3" s="26"/>
      <c r="P3" s="71" t="s">
        <v>42</v>
      </c>
    </row>
    <row r="4" spans="1:16" ht="15.75">
      <c r="A4" s="208" t="s">
        <v>43</v>
      </c>
      <c r="B4" s="208"/>
      <c r="C4" s="208"/>
      <c r="D4" s="208"/>
      <c r="E4" s="208"/>
      <c r="F4" s="208"/>
      <c r="G4" s="208"/>
      <c r="H4" s="208"/>
      <c r="I4" s="208"/>
      <c r="J4" s="208"/>
      <c r="K4" s="208"/>
      <c r="L4" s="208"/>
      <c r="M4" s="208"/>
      <c r="N4" s="208"/>
      <c r="O4" s="208"/>
      <c r="P4" s="208"/>
    </row>
    <row r="5" spans="1:16" ht="14.25">
      <c r="A5" s="209" t="s">
        <v>44</v>
      </c>
      <c r="B5" s="209"/>
      <c r="C5" s="209"/>
      <c r="D5" s="209"/>
      <c r="E5" s="209"/>
      <c r="F5" s="209"/>
      <c r="G5" s="209"/>
      <c r="H5" s="209"/>
      <c r="I5" s="209"/>
      <c r="J5" s="209"/>
      <c r="K5" s="209"/>
      <c r="L5" s="209"/>
      <c r="M5" s="209"/>
      <c r="N5" s="209"/>
      <c r="O5" s="209"/>
      <c r="P5" s="209"/>
    </row>
    <row r="6" spans="1:16" ht="5.25" customHeight="1">
      <c r="A6" s="167"/>
      <c r="B6" s="167"/>
      <c r="C6" s="167"/>
      <c r="D6" s="167"/>
      <c r="E6" s="167"/>
      <c r="F6" s="167"/>
      <c r="G6" s="167"/>
      <c r="H6" s="167"/>
      <c r="I6" s="167"/>
      <c r="J6" s="167"/>
      <c r="K6" s="167"/>
      <c r="L6" s="167"/>
      <c r="M6" s="167"/>
      <c r="N6" s="167"/>
      <c r="O6" s="167"/>
      <c r="P6" s="167"/>
    </row>
    <row r="7" spans="1:16" ht="15.75" customHeight="1">
      <c r="A7" s="73" t="s">
        <v>45</v>
      </c>
      <c r="B7" s="74"/>
      <c r="C7" s="210" t="s">
        <v>77</v>
      </c>
      <c r="D7" s="210"/>
      <c r="E7" s="210"/>
      <c r="F7" s="210"/>
      <c r="G7" s="210"/>
      <c r="H7" s="210"/>
      <c r="I7" s="210"/>
      <c r="J7" s="210"/>
      <c r="K7" s="210"/>
      <c r="L7" s="210"/>
      <c r="M7" s="210"/>
      <c r="N7" s="210"/>
      <c r="O7" s="210"/>
      <c r="P7" s="210"/>
    </row>
    <row r="8" spans="1:16" ht="15" customHeight="1">
      <c r="A8" s="75" t="s">
        <v>46</v>
      </c>
      <c r="B8" s="76"/>
      <c r="C8" s="210" t="s">
        <v>78</v>
      </c>
      <c r="D8" s="210"/>
      <c r="E8" s="210"/>
      <c r="F8" s="210"/>
      <c r="G8" s="210"/>
      <c r="H8" s="210"/>
      <c r="I8" s="210"/>
      <c r="J8" s="210"/>
      <c r="K8" s="210"/>
      <c r="L8" s="210"/>
      <c r="M8" s="210"/>
      <c r="N8" s="210"/>
      <c r="O8" s="210"/>
      <c r="P8" s="210"/>
    </row>
    <row r="9" spans="1:16" ht="15">
      <c r="A9" s="75" t="s">
        <v>47</v>
      </c>
      <c r="B9" s="76"/>
      <c r="C9" s="221" t="s">
        <v>79</v>
      </c>
      <c r="D9" s="221"/>
      <c r="E9" s="221"/>
      <c r="F9" s="221"/>
      <c r="G9" s="221"/>
      <c r="H9" s="221"/>
      <c r="I9" s="221"/>
      <c r="J9" s="221"/>
      <c r="K9" s="221"/>
      <c r="L9" s="221"/>
      <c r="M9" s="221"/>
      <c r="N9" s="221"/>
      <c r="O9" s="221"/>
      <c r="P9" s="221"/>
    </row>
    <row r="10" spans="1:16" ht="15" customHeight="1">
      <c r="A10" s="75" t="s">
        <v>48</v>
      </c>
      <c r="B10" s="92"/>
      <c r="C10" s="220" t="s">
        <v>49</v>
      </c>
      <c r="D10" s="220"/>
      <c r="E10" s="220"/>
      <c r="F10" s="220"/>
      <c r="G10" s="220"/>
      <c r="H10" s="220"/>
      <c r="I10" s="220"/>
      <c r="J10" s="220"/>
      <c r="K10" s="220"/>
      <c r="L10" s="220"/>
      <c r="M10" s="220"/>
      <c r="N10" s="220"/>
      <c r="O10" s="220"/>
      <c r="P10" s="220"/>
    </row>
    <row r="11" spans="1:16" ht="31.5" customHeight="1">
      <c r="A11" s="214" t="s">
        <v>50</v>
      </c>
      <c r="B11" s="214"/>
      <c r="C11" s="113"/>
      <c r="D11" s="109"/>
      <c r="E11" s="110"/>
      <c r="F11" s="110"/>
      <c r="G11" s="110"/>
      <c r="H11" s="111"/>
      <c r="I11" s="111"/>
      <c r="J11" s="112"/>
      <c r="K11" s="167"/>
      <c r="L11" s="167"/>
      <c r="M11" s="167"/>
      <c r="N11" s="167"/>
      <c r="O11" s="167"/>
      <c r="P11" s="167"/>
    </row>
    <row r="12" spans="1:16" s="26" customFormat="1" ht="12.75" customHeight="1">
      <c r="A12" s="257" t="s">
        <v>363</v>
      </c>
      <c r="B12" s="257"/>
      <c r="C12" s="257"/>
      <c r="D12" s="257"/>
      <c r="E12" s="257"/>
      <c r="F12" s="257"/>
      <c r="G12" s="257"/>
      <c r="H12" s="257"/>
      <c r="I12" s="257"/>
      <c r="J12" s="257"/>
      <c r="K12" s="257"/>
      <c r="L12" s="257"/>
      <c r="M12" s="257"/>
      <c r="N12" s="257"/>
      <c r="O12" s="257"/>
      <c r="P12" s="257"/>
    </row>
    <row r="13" spans="1:16" s="26" customFormat="1" ht="12.75" customHeight="1">
      <c r="A13" s="257" t="s">
        <v>364</v>
      </c>
      <c r="B13" s="257"/>
      <c r="C13" s="257"/>
      <c r="D13" s="257"/>
      <c r="E13" s="257"/>
      <c r="F13" s="257"/>
      <c r="G13" s="257"/>
      <c r="H13" s="257"/>
      <c r="I13" s="257"/>
      <c r="J13" s="257"/>
      <c r="K13" s="257"/>
      <c r="L13" s="257"/>
      <c r="M13" s="257"/>
      <c r="N13" s="257"/>
      <c r="O13" s="257"/>
      <c r="P13" s="257"/>
    </row>
    <row r="14" spans="1:16" s="26" customFormat="1">
      <c r="C14" s="258" t="s">
        <v>9</v>
      </c>
      <c r="D14" s="258"/>
      <c r="E14" s="258"/>
      <c r="F14" s="258"/>
      <c r="G14" s="258"/>
      <c r="H14" s="258"/>
      <c r="I14" s="258"/>
      <c r="J14" s="258"/>
      <c r="K14" s="258"/>
      <c r="L14" s="258"/>
      <c r="M14" s="258"/>
      <c r="N14" s="258"/>
    </row>
    <row r="15" spans="1:16" ht="13.5" thickBot="1">
      <c r="B15" s="28"/>
      <c r="C15" s="28"/>
      <c r="D15" s="28"/>
      <c r="E15" s="28"/>
      <c r="F15" s="28"/>
      <c r="I15" s="30"/>
      <c r="J15" s="30"/>
      <c r="K15" s="30"/>
      <c r="L15" s="29"/>
      <c r="M15" s="29"/>
      <c r="N15" s="29"/>
      <c r="O15" s="31"/>
      <c r="P15" s="31"/>
    </row>
    <row r="16" spans="1:16" s="7" customFormat="1" ht="13.5" thickBot="1">
      <c r="A16" s="255" t="s">
        <v>0</v>
      </c>
      <c r="B16" s="255" t="s">
        <v>17</v>
      </c>
      <c r="C16" s="253" t="s">
        <v>18</v>
      </c>
      <c r="D16" s="255" t="s">
        <v>19</v>
      </c>
      <c r="E16" s="255" t="s">
        <v>20</v>
      </c>
      <c r="F16" s="269" t="s">
        <v>21</v>
      </c>
      <c r="G16" s="269"/>
      <c r="H16" s="269"/>
      <c r="I16" s="269"/>
      <c r="J16" s="269"/>
      <c r="K16" s="269"/>
      <c r="L16" s="269" t="s">
        <v>22</v>
      </c>
      <c r="M16" s="269"/>
      <c r="N16" s="269"/>
      <c r="O16" s="269"/>
      <c r="P16" s="269"/>
    </row>
    <row r="17" spans="1:16" s="7" customFormat="1" ht="69.75" customHeight="1" thickBot="1">
      <c r="A17" s="256"/>
      <c r="B17" s="256"/>
      <c r="C17" s="254"/>
      <c r="D17" s="256"/>
      <c r="E17" s="256"/>
      <c r="F17" s="8" t="s">
        <v>23</v>
      </c>
      <c r="G17" s="9" t="s">
        <v>30</v>
      </c>
      <c r="H17" s="9" t="s">
        <v>31</v>
      </c>
      <c r="I17" s="9" t="s">
        <v>74</v>
      </c>
      <c r="J17" s="9" t="s">
        <v>32</v>
      </c>
      <c r="K17" s="8" t="s">
        <v>33</v>
      </c>
      <c r="L17" s="9" t="s">
        <v>24</v>
      </c>
      <c r="M17" s="9" t="s">
        <v>31</v>
      </c>
      <c r="N17" s="9" t="s">
        <v>74</v>
      </c>
      <c r="O17" s="9" t="s">
        <v>32</v>
      </c>
      <c r="P17" s="9" t="s">
        <v>34</v>
      </c>
    </row>
    <row r="18" spans="1:16" s="7" customFormat="1" ht="13.5" thickBot="1">
      <c r="A18" s="10" t="s">
        <v>25</v>
      </c>
      <c r="B18" s="11" t="s">
        <v>26</v>
      </c>
      <c r="C18" s="12">
        <v>3</v>
      </c>
      <c r="D18" s="13">
        <v>4</v>
      </c>
      <c r="E18" s="12">
        <v>5</v>
      </c>
      <c r="F18" s="13">
        <v>6</v>
      </c>
      <c r="G18" s="12">
        <v>7</v>
      </c>
      <c r="H18" s="12">
        <v>8</v>
      </c>
      <c r="I18" s="13">
        <v>9</v>
      </c>
      <c r="J18" s="13">
        <v>10</v>
      </c>
      <c r="K18" s="12">
        <v>11</v>
      </c>
      <c r="L18" s="12">
        <v>12</v>
      </c>
      <c r="M18" s="12">
        <v>13</v>
      </c>
      <c r="N18" s="13">
        <v>14</v>
      </c>
      <c r="O18" s="13">
        <v>15</v>
      </c>
      <c r="P18" s="14">
        <v>16</v>
      </c>
    </row>
    <row r="19" spans="1:16">
      <c r="A19" s="173"/>
      <c r="B19" s="32"/>
      <c r="C19" s="174" t="s">
        <v>365</v>
      </c>
      <c r="D19" s="175"/>
      <c r="E19" s="176"/>
      <c r="F19" s="67"/>
      <c r="G19" s="67"/>
      <c r="H19" s="67"/>
      <c r="I19" s="67"/>
      <c r="J19" s="67"/>
      <c r="K19" s="67"/>
      <c r="L19" s="67"/>
      <c r="M19" s="67"/>
      <c r="N19" s="67"/>
      <c r="O19" s="67"/>
      <c r="P19" s="67"/>
    </row>
    <row r="20" spans="1:16">
      <c r="A20" s="177">
        <v>1</v>
      </c>
      <c r="B20" s="15" t="s">
        <v>105</v>
      </c>
      <c r="C20" s="168" t="s">
        <v>366</v>
      </c>
      <c r="D20" s="15" t="s">
        <v>87</v>
      </c>
      <c r="E20" s="179">
        <v>59.1</v>
      </c>
      <c r="F20" s="67"/>
      <c r="G20" s="67"/>
      <c r="H20" s="67"/>
      <c r="I20" s="67"/>
      <c r="J20" s="67"/>
      <c r="K20" s="67"/>
      <c r="L20" s="67"/>
      <c r="M20" s="67"/>
      <c r="N20" s="67"/>
      <c r="O20" s="67"/>
      <c r="P20" s="67"/>
    </row>
    <row r="21" spans="1:16">
      <c r="A21" s="177">
        <v>2</v>
      </c>
      <c r="B21" s="15"/>
      <c r="C21" s="181" t="s">
        <v>367</v>
      </c>
      <c r="D21" s="15" t="s">
        <v>87</v>
      </c>
      <c r="E21" s="179">
        <f>E20*1.03</f>
        <v>60.873000000000005</v>
      </c>
      <c r="F21" s="67"/>
      <c r="G21" s="67"/>
      <c r="H21" s="67"/>
      <c r="I21" s="67"/>
      <c r="J21" s="67"/>
      <c r="K21" s="67"/>
      <c r="L21" s="67"/>
      <c r="M21" s="67"/>
      <c r="N21" s="67"/>
      <c r="O21" s="67"/>
      <c r="P21" s="67"/>
    </row>
    <row r="22" spans="1:16">
      <c r="A22" s="177">
        <v>3</v>
      </c>
      <c r="B22" s="15"/>
      <c r="C22" s="181" t="s">
        <v>368</v>
      </c>
      <c r="D22" s="15" t="s">
        <v>85</v>
      </c>
      <c r="E22" s="179">
        <f>E20*1.2*0.03</f>
        <v>2.1276000000000002</v>
      </c>
      <c r="F22" s="67"/>
      <c r="G22" s="67"/>
      <c r="H22" s="67"/>
      <c r="I22" s="67"/>
      <c r="J22" s="67"/>
      <c r="K22" s="67"/>
      <c r="L22" s="67"/>
      <c r="M22" s="67"/>
      <c r="N22" s="67"/>
      <c r="O22" s="67"/>
      <c r="P22" s="67"/>
    </row>
    <row r="23" spans="1:16">
      <c r="A23" s="177">
        <v>4</v>
      </c>
      <c r="B23" s="15"/>
      <c r="C23" s="181" t="s">
        <v>369</v>
      </c>
      <c r="D23" s="15" t="s">
        <v>85</v>
      </c>
      <c r="E23" s="179">
        <f>E20*0.16*1.2</f>
        <v>11.347200000000001</v>
      </c>
      <c r="F23" s="67"/>
      <c r="G23" s="67"/>
      <c r="H23" s="67"/>
      <c r="I23" s="67"/>
      <c r="J23" s="67"/>
      <c r="K23" s="67"/>
      <c r="L23" s="67"/>
      <c r="M23" s="67"/>
      <c r="N23" s="67"/>
      <c r="O23" s="67"/>
      <c r="P23" s="67"/>
    </row>
    <row r="24" spans="1:16">
      <c r="A24" s="177">
        <v>5</v>
      </c>
      <c r="B24" s="15"/>
      <c r="C24" s="181" t="s">
        <v>370</v>
      </c>
      <c r="D24" s="15" t="s">
        <v>85</v>
      </c>
      <c r="E24" s="179">
        <f>E20*1*1.2</f>
        <v>70.92</v>
      </c>
      <c r="F24" s="67"/>
      <c r="G24" s="67"/>
      <c r="H24" s="67"/>
      <c r="I24" s="67"/>
      <c r="J24" s="67"/>
      <c r="K24" s="67"/>
      <c r="L24" s="67"/>
      <c r="M24" s="67"/>
      <c r="N24" s="67"/>
      <c r="O24" s="67"/>
      <c r="P24" s="67"/>
    </row>
    <row r="25" spans="1:16">
      <c r="A25" s="177">
        <v>6</v>
      </c>
      <c r="B25" s="15"/>
      <c r="C25" s="181" t="s">
        <v>371</v>
      </c>
      <c r="D25" s="15" t="s">
        <v>90</v>
      </c>
      <c r="E25" s="179">
        <f>ROUND(79*1.03,0)</f>
        <v>81</v>
      </c>
      <c r="F25" s="67"/>
      <c r="G25" s="67"/>
      <c r="H25" s="67"/>
      <c r="I25" s="67"/>
      <c r="J25" s="67"/>
      <c r="K25" s="67"/>
      <c r="L25" s="67"/>
      <c r="M25" s="67"/>
      <c r="N25" s="67"/>
      <c r="O25" s="67"/>
      <c r="P25" s="67"/>
    </row>
    <row r="26" spans="1:16">
      <c r="A26" s="177">
        <v>7</v>
      </c>
      <c r="B26" s="15"/>
      <c r="C26" s="181" t="s">
        <v>372</v>
      </c>
      <c r="D26" s="15" t="s">
        <v>85</v>
      </c>
      <c r="E26" s="179">
        <f>E25*0.3*0.2</f>
        <v>4.8600000000000003</v>
      </c>
      <c r="F26" s="67"/>
      <c r="G26" s="67"/>
      <c r="H26" s="67"/>
      <c r="I26" s="67"/>
      <c r="J26" s="67"/>
      <c r="K26" s="67"/>
      <c r="L26" s="67"/>
      <c r="M26" s="67"/>
      <c r="N26" s="67"/>
      <c r="O26" s="67"/>
      <c r="P26" s="67"/>
    </row>
    <row r="27" spans="1:16">
      <c r="A27" s="194"/>
      <c r="B27" s="195"/>
      <c r="C27" s="196" t="s">
        <v>373</v>
      </c>
      <c r="D27" s="197"/>
      <c r="E27" s="198"/>
      <c r="F27" s="67"/>
      <c r="G27" s="67"/>
      <c r="H27" s="67"/>
      <c r="I27" s="67"/>
      <c r="J27" s="67"/>
      <c r="K27" s="67"/>
      <c r="L27" s="67"/>
      <c r="M27" s="67"/>
      <c r="N27" s="67"/>
      <c r="O27" s="67"/>
      <c r="P27" s="67"/>
    </row>
    <row r="28" spans="1:16" ht="38.25">
      <c r="A28" s="177">
        <v>1</v>
      </c>
      <c r="B28" s="15" t="s">
        <v>105</v>
      </c>
      <c r="C28" s="168" t="s">
        <v>374</v>
      </c>
      <c r="D28" s="15" t="s">
        <v>87</v>
      </c>
      <c r="E28" s="179">
        <v>212</v>
      </c>
      <c r="F28" s="67"/>
      <c r="G28" s="67"/>
      <c r="H28" s="67"/>
      <c r="I28" s="67"/>
      <c r="J28" s="67"/>
      <c r="K28" s="67"/>
      <c r="L28" s="67"/>
      <c r="M28" s="67"/>
      <c r="N28" s="67"/>
      <c r="O28" s="67"/>
      <c r="P28" s="67"/>
    </row>
    <row r="29" spans="1:16">
      <c r="A29" s="177">
        <v>2</v>
      </c>
      <c r="B29" s="15"/>
      <c r="C29" s="181" t="s">
        <v>375</v>
      </c>
      <c r="D29" s="15" t="s">
        <v>85</v>
      </c>
      <c r="E29" s="179">
        <f>E28*0.05*1.3</f>
        <v>13.780000000000003</v>
      </c>
      <c r="F29" s="67"/>
      <c r="G29" s="67"/>
      <c r="H29" s="67"/>
      <c r="I29" s="67"/>
      <c r="J29" s="67"/>
      <c r="K29" s="67"/>
      <c r="L29" s="67"/>
      <c r="M29" s="67"/>
      <c r="N29" s="67"/>
      <c r="O29" s="67"/>
      <c r="P29" s="67"/>
    </row>
    <row r="30" spans="1:16" ht="13.5" thickBot="1">
      <c r="A30" s="177">
        <v>3</v>
      </c>
      <c r="B30" s="15"/>
      <c r="C30" s="181" t="s">
        <v>376</v>
      </c>
      <c r="D30" s="15" t="s">
        <v>40</v>
      </c>
      <c r="E30" s="179">
        <f>E28/25</f>
        <v>8.48</v>
      </c>
      <c r="F30" s="67"/>
      <c r="G30" s="67"/>
      <c r="H30" s="67"/>
      <c r="I30" s="67"/>
      <c r="J30" s="67"/>
      <c r="K30" s="67"/>
      <c r="L30" s="67"/>
      <c r="M30" s="67"/>
      <c r="N30" s="67"/>
      <c r="O30" s="67"/>
      <c r="P30" s="67"/>
    </row>
    <row r="31" spans="1:16" ht="15" thickBot="1">
      <c r="A31" s="266" t="s">
        <v>75</v>
      </c>
      <c r="B31" s="267"/>
      <c r="C31" s="267"/>
      <c r="D31" s="267"/>
      <c r="E31" s="267"/>
      <c r="F31" s="267"/>
      <c r="G31" s="267"/>
      <c r="H31" s="267"/>
      <c r="I31" s="267"/>
      <c r="J31" s="267"/>
      <c r="K31" s="268"/>
      <c r="L31" s="171"/>
      <c r="M31" s="171"/>
      <c r="N31" s="171"/>
      <c r="O31" s="171"/>
      <c r="P31" s="172"/>
    </row>
    <row r="32" spans="1:16">
      <c r="A32" s="26"/>
      <c r="B32" s="26"/>
      <c r="C32" s="27"/>
      <c r="D32" s="27"/>
      <c r="E32" s="114"/>
      <c r="F32" s="26"/>
      <c r="G32" s="26"/>
      <c r="H32" s="26"/>
      <c r="I32" s="26"/>
      <c r="J32" s="26"/>
      <c r="K32" s="26"/>
      <c r="L32" s="26"/>
      <c r="M32" s="26"/>
      <c r="N32" s="26"/>
      <c r="O32" s="26"/>
      <c r="P32" s="26"/>
    </row>
    <row r="33" spans="1:16">
      <c r="A33" s="259" t="s">
        <v>5</v>
      </c>
      <c r="B33" s="259"/>
      <c r="C33" s="38"/>
      <c r="D33" s="260"/>
      <c r="E33" s="258"/>
      <c r="F33" s="26"/>
      <c r="G33" s="259" t="s">
        <v>27</v>
      </c>
      <c r="H33" s="259"/>
      <c r="I33" s="262"/>
      <c r="J33" s="262"/>
      <c r="K33" s="262"/>
      <c r="L33" s="262"/>
      <c r="M33" s="262"/>
      <c r="N33" s="261"/>
      <c r="O33" s="259"/>
      <c r="P33" s="26"/>
    </row>
    <row r="34" spans="1:16" s="26" customFormat="1">
      <c r="C34" s="39" t="s">
        <v>28</v>
      </c>
      <c r="D34" s="27"/>
      <c r="E34" s="27"/>
      <c r="K34" s="39" t="s">
        <v>28</v>
      </c>
    </row>
    <row r="35" spans="1:16" s="26" customFormat="1">
      <c r="C35" s="27"/>
      <c r="D35" s="27"/>
      <c r="E35" s="27"/>
    </row>
    <row r="36" spans="1:16" s="26" customFormat="1">
      <c r="A36" s="259" t="s">
        <v>6</v>
      </c>
      <c r="B36" s="259"/>
      <c r="C36" s="27"/>
      <c r="D36" s="27"/>
      <c r="E36" s="27"/>
      <c r="G36" s="259" t="s">
        <v>6</v>
      </c>
      <c r="H36" s="259"/>
    </row>
    <row r="37" spans="1:16" s="26" customFormat="1">
      <c r="C37" s="27"/>
      <c r="D37" s="27"/>
      <c r="E37" s="27"/>
    </row>
    <row r="38" spans="1:16" s="26" customFormat="1">
      <c r="C38" s="27"/>
      <c r="D38" s="27"/>
      <c r="E38" s="27"/>
    </row>
    <row r="39" spans="1:16" s="26" customFormat="1">
      <c r="C39" s="27"/>
      <c r="D39" s="27"/>
      <c r="E39" s="27"/>
    </row>
    <row r="40" spans="1:16" s="26" customFormat="1">
      <c r="C40" s="27"/>
      <c r="D40" s="27"/>
      <c r="E40" s="27"/>
    </row>
    <row r="41" spans="1:16" s="26" customFormat="1">
      <c r="C41" s="27"/>
      <c r="D41" s="27"/>
      <c r="E41" s="27"/>
    </row>
    <row r="42" spans="1:16" s="26" customFormat="1">
      <c r="C42" s="27"/>
      <c r="D42" s="27"/>
      <c r="E42" s="27"/>
    </row>
    <row r="43" spans="1:16" s="26" customFormat="1">
      <c r="C43" s="27"/>
      <c r="D43" s="27"/>
      <c r="E43" s="27"/>
    </row>
    <row r="44" spans="1:16" s="26" customFormat="1">
      <c r="C44" s="27"/>
      <c r="D44" s="27"/>
      <c r="E44" s="27"/>
    </row>
    <row r="45" spans="1:16" s="26" customFormat="1">
      <c r="C45" s="27"/>
      <c r="D45" s="27"/>
      <c r="E45" s="27"/>
    </row>
    <row r="46" spans="1:16" s="26" customFormat="1">
      <c r="C46" s="27"/>
      <c r="D46" s="27"/>
      <c r="E46" s="27"/>
    </row>
    <row r="47" spans="1:16" s="26" customFormat="1">
      <c r="C47" s="27"/>
      <c r="D47" s="27"/>
      <c r="E47" s="27"/>
    </row>
    <row r="48" spans="1:16" s="26" customFormat="1">
      <c r="C48" s="27"/>
      <c r="D48" s="27"/>
      <c r="E48" s="27"/>
    </row>
    <row r="49" spans="3:5" s="26" customFormat="1">
      <c r="C49" s="27"/>
      <c r="D49" s="27"/>
      <c r="E49" s="27"/>
    </row>
    <row r="50" spans="3:5" s="26" customFormat="1">
      <c r="C50" s="27"/>
      <c r="D50" s="27"/>
      <c r="E50" s="27"/>
    </row>
    <row r="51" spans="3:5" s="26" customFormat="1">
      <c r="C51" s="27"/>
      <c r="D51" s="27"/>
      <c r="E51" s="27"/>
    </row>
    <row r="52" spans="3:5" s="26" customFormat="1">
      <c r="C52" s="27"/>
      <c r="D52" s="27"/>
      <c r="E52" s="27"/>
    </row>
    <row r="53" spans="3:5" s="26" customFormat="1">
      <c r="C53" s="27"/>
      <c r="D53" s="27"/>
      <c r="E53" s="27"/>
    </row>
    <row r="54" spans="3:5" s="26" customFormat="1">
      <c r="C54" s="27"/>
      <c r="D54" s="27"/>
      <c r="E54" s="27"/>
    </row>
    <row r="55" spans="3:5" s="26" customFormat="1">
      <c r="C55" s="27"/>
      <c r="D55" s="27"/>
      <c r="E55" s="27"/>
    </row>
    <row r="56" spans="3:5" s="26" customFormat="1">
      <c r="C56" s="27"/>
      <c r="D56" s="27"/>
      <c r="E56" s="27"/>
    </row>
    <row r="57" spans="3:5" s="26" customFormat="1">
      <c r="C57" s="27"/>
      <c r="D57" s="27"/>
      <c r="E57" s="27"/>
    </row>
    <row r="58" spans="3:5" s="26" customFormat="1">
      <c r="C58" s="27"/>
      <c r="D58" s="27"/>
      <c r="E58" s="27"/>
    </row>
    <row r="59" spans="3:5" s="26" customFormat="1">
      <c r="C59" s="27"/>
      <c r="D59" s="27"/>
      <c r="E59" s="27"/>
    </row>
    <row r="60" spans="3:5" s="26" customFormat="1">
      <c r="C60" s="27"/>
      <c r="D60" s="27"/>
      <c r="E60" s="27"/>
    </row>
    <row r="61" spans="3:5" s="26" customFormat="1">
      <c r="C61" s="27"/>
      <c r="D61" s="27"/>
      <c r="E61" s="27"/>
    </row>
    <row r="62" spans="3:5" s="26" customFormat="1">
      <c r="C62" s="27"/>
      <c r="D62" s="27"/>
      <c r="E62" s="27"/>
    </row>
    <row r="63" spans="3:5" s="26" customFormat="1">
      <c r="C63" s="27"/>
      <c r="D63" s="27"/>
      <c r="E63" s="27"/>
    </row>
    <row r="64" spans="3:5" s="26" customFormat="1">
      <c r="C64" s="27"/>
      <c r="D64" s="27"/>
      <c r="E64" s="27"/>
    </row>
    <row r="65" spans="3:5" s="26" customFormat="1">
      <c r="C65" s="27"/>
      <c r="D65" s="27"/>
      <c r="E65" s="27"/>
    </row>
    <row r="66" spans="3:5" s="26" customFormat="1">
      <c r="C66" s="27"/>
      <c r="D66" s="27"/>
      <c r="E66" s="27"/>
    </row>
    <row r="67" spans="3:5" s="26" customFormat="1">
      <c r="C67" s="27"/>
      <c r="D67" s="27"/>
      <c r="E67" s="27"/>
    </row>
    <row r="68" spans="3:5" s="26" customFormat="1">
      <c r="C68" s="27"/>
      <c r="D68" s="27"/>
      <c r="E68" s="27"/>
    </row>
    <row r="69" spans="3:5" s="26" customFormat="1">
      <c r="C69" s="27"/>
      <c r="D69" s="27"/>
      <c r="E69" s="27"/>
    </row>
    <row r="70" spans="3:5" s="26" customFormat="1">
      <c r="C70" s="27"/>
      <c r="D70" s="27"/>
      <c r="E70" s="27"/>
    </row>
    <row r="71" spans="3:5" s="26" customFormat="1">
      <c r="C71" s="27"/>
      <c r="D71" s="27"/>
      <c r="E71" s="27"/>
    </row>
    <row r="72" spans="3:5" s="26" customFormat="1">
      <c r="C72" s="27"/>
      <c r="D72" s="27"/>
      <c r="E72" s="27"/>
    </row>
    <row r="73" spans="3:5" s="26" customFormat="1">
      <c r="C73" s="27"/>
      <c r="D73" s="27"/>
      <c r="E73" s="27"/>
    </row>
    <row r="74" spans="3:5" s="26" customFormat="1">
      <c r="C74" s="27"/>
      <c r="D74" s="27"/>
      <c r="E74" s="27"/>
    </row>
    <row r="75" spans="3:5" s="26" customFormat="1">
      <c r="C75" s="27"/>
      <c r="D75" s="27"/>
      <c r="E75" s="27"/>
    </row>
    <row r="76" spans="3:5" s="26" customFormat="1">
      <c r="C76" s="27"/>
      <c r="D76" s="27"/>
      <c r="E76" s="27"/>
    </row>
    <row r="77" spans="3:5" s="26" customFormat="1">
      <c r="C77" s="27"/>
      <c r="D77" s="27"/>
      <c r="E77" s="27"/>
    </row>
    <row r="78" spans="3:5" s="26" customFormat="1">
      <c r="C78" s="27"/>
      <c r="D78" s="27"/>
      <c r="E78" s="27"/>
    </row>
    <row r="79" spans="3:5" s="26" customFormat="1">
      <c r="C79" s="27"/>
      <c r="D79" s="27"/>
      <c r="E79" s="27"/>
    </row>
    <row r="80" spans="3:5" s="26" customFormat="1">
      <c r="C80" s="27"/>
      <c r="D80" s="27"/>
      <c r="E80" s="27"/>
    </row>
    <row r="81" spans="3:5" s="26" customFormat="1">
      <c r="C81" s="27"/>
      <c r="D81" s="27"/>
      <c r="E81" s="27"/>
    </row>
    <row r="82" spans="3:5" s="26" customFormat="1">
      <c r="C82" s="27"/>
      <c r="D82" s="27"/>
      <c r="E82" s="27"/>
    </row>
    <row r="83" spans="3:5" s="26" customFormat="1">
      <c r="C83" s="27"/>
      <c r="D83" s="27"/>
      <c r="E83" s="27"/>
    </row>
    <row r="84" spans="3:5" s="26" customFormat="1">
      <c r="C84" s="27"/>
      <c r="D84" s="27"/>
      <c r="E84" s="27"/>
    </row>
    <row r="85" spans="3:5" s="26" customFormat="1">
      <c r="C85" s="27"/>
      <c r="D85" s="27"/>
      <c r="E85" s="27"/>
    </row>
    <row r="86" spans="3:5" s="26" customFormat="1">
      <c r="C86" s="27"/>
      <c r="D86" s="27"/>
      <c r="E86" s="27"/>
    </row>
    <row r="87" spans="3:5" s="26" customFormat="1">
      <c r="C87" s="27"/>
      <c r="D87" s="27"/>
      <c r="E87" s="27"/>
    </row>
    <row r="88" spans="3:5" s="26" customFormat="1">
      <c r="C88" s="27"/>
      <c r="D88" s="27"/>
      <c r="E88" s="27"/>
    </row>
    <row r="89" spans="3:5" s="26" customFormat="1">
      <c r="C89" s="27"/>
      <c r="D89" s="27"/>
      <c r="E89" s="27"/>
    </row>
    <row r="90" spans="3:5" s="26" customFormat="1">
      <c r="C90" s="27"/>
      <c r="D90" s="27"/>
      <c r="E90" s="27"/>
    </row>
    <row r="91" spans="3:5" s="26" customFormat="1">
      <c r="C91" s="27"/>
      <c r="D91" s="27"/>
      <c r="E91" s="27"/>
    </row>
    <row r="92" spans="3:5" s="26" customFormat="1">
      <c r="C92" s="27"/>
      <c r="D92" s="27"/>
      <c r="E92" s="27"/>
    </row>
    <row r="93" spans="3:5" s="26" customFormat="1">
      <c r="C93" s="27"/>
      <c r="D93" s="27"/>
      <c r="E93" s="27"/>
    </row>
    <row r="94" spans="3:5" s="26" customFormat="1">
      <c r="C94" s="27"/>
      <c r="D94" s="27"/>
      <c r="E94" s="27"/>
    </row>
    <row r="95" spans="3:5" s="26" customFormat="1">
      <c r="C95" s="27"/>
      <c r="D95" s="27"/>
      <c r="E95" s="27"/>
    </row>
    <row r="96" spans="3:5" s="26" customFormat="1">
      <c r="C96" s="27"/>
      <c r="D96" s="27"/>
      <c r="E96" s="27"/>
    </row>
    <row r="97" spans="3:5" s="26" customFormat="1">
      <c r="C97" s="27"/>
      <c r="D97" s="27"/>
      <c r="E97" s="27"/>
    </row>
    <row r="98" spans="3:5" s="26" customFormat="1">
      <c r="C98" s="27"/>
      <c r="D98" s="27"/>
      <c r="E98" s="27"/>
    </row>
    <row r="99" spans="3:5" s="26" customFormat="1">
      <c r="C99" s="27"/>
      <c r="D99" s="27"/>
      <c r="E99" s="27"/>
    </row>
    <row r="100" spans="3:5" s="26" customFormat="1">
      <c r="C100" s="27"/>
      <c r="D100" s="27"/>
      <c r="E100" s="27"/>
    </row>
    <row r="101" spans="3:5" s="26" customFormat="1">
      <c r="C101" s="27"/>
      <c r="D101" s="27"/>
      <c r="E101" s="27"/>
    </row>
    <row r="102" spans="3:5" s="26" customFormat="1">
      <c r="C102" s="27"/>
      <c r="D102" s="27"/>
      <c r="E102" s="27"/>
    </row>
    <row r="103" spans="3:5" s="26" customFormat="1">
      <c r="C103" s="27"/>
      <c r="D103" s="27"/>
      <c r="E103" s="27"/>
    </row>
    <row r="104" spans="3:5" s="26" customFormat="1">
      <c r="C104" s="27"/>
      <c r="D104" s="27"/>
      <c r="E104" s="27"/>
    </row>
    <row r="105" spans="3:5" s="26" customFormat="1">
      <c r="C105" s="27"/>
      <c r="D105" s="27"/>
      <c r="E105" s="27"/>
    </row>
    <row r="106" spans="3:5" s="26" customFormat="1">
      <c r="C106" s="27"/>
      <c r="D106" s="27"/>
      <c r="E106" s="27"/>
    </row>
    <row r="107" spans="3:5" s="26" customFormat="1">
      <c r="C107" s="27"/>
      <c r="D107" s="27"/>
      <c r="E107" s="27"/>
    </row>
    <row r="108" spans="3:5" s="26" customFormat="1">
      <c r="C108" s="27"/>
      <c r="D108" s="27"/>
      <c r="E108" s="27"/>
    </row>
    <row r="109" spans="3:5" s="26" customFormat="1">
      <c r="C109" s="27"/>
      <c r="D109" s="27"/>
      <c r="E109" s="27"/>
    </row>
    <row r="110" spans="3:5" s="26" customFormat="1">
      <c r="C110" s="27"/>
      <c r="D110" s="27"/>
      <c r="E110" s="27"/>
    </row>
    <row r="111" spans="3:5" s="26" customFormat="1">
      <c r="C111" s="27"/>
      <c r="D111" s="27"/>
      <c r="E111" s="27"/>
    </row>
    <row r="112" spans="3:5" s="26" customFormat="1">
      <c r="C112" s="27"/>
      <c r="D112" s="27"/>
      <c r="E112" s="27"/>
    </row>
    <row r="113" spans="3:5" s="26" customFormat="1">
      <c r="C113" s="27"/>
      <c r="D113" s="27"/>
      <c r="E113" s="27"/>
    </row>
    <row r="114" spans="3:5" s="26" customFormat="1">
      <c r="C114" s="27"/>
      <c r="D114" s="27"/>
      <c r="E114" s="27"/>
    </row>
    <row r="115" spans="3:5" s="26" customFormat="1">
      <c r="C115" s="27"/>
      <c r="D115" s="27"/>
      <c r="E115" s="27"/>
    </row>
    <row r="116" spans="3:5" s="26" customFormat="1">
      <c r="C116" s="27"/>
      <c r="D116" s="27"/>
      <c r="E116" s="27"/>
    </row>
    <row r="117" spans="3:5" s="26" customFormat="1">
      <c r="C117" s="27"/>
      <c r="D117" s="27"/>
      <c r="E117" s="27"/>
    </row>
    <row r="118" spans="3:5" s="26" customFormat="1">
      <c r="C118" s="27"/>
      <c r="D118" s="27"/>
      <c r="E118" s="27"/>
    </row>
    <row r="119" spans="3:5" s="26" customFormat="1">
      <c r="C119" s="27"/>
      <c r="D119" s="27"/>
      <c r="E119" s="27"/>
    </row>
    <row r="120" spans="3:5" s="26" customFormat="1">
      <c r="C120" s="27"/>
      <c r="D120" s="27"/>
      <c r="E120" s="27"/>
    </row>
    <row r="121" spans="3:5" s="26" customFormat="1">
      <c r="C121" s="27"/>
      <c r="D121" s="27"/>
      <c r="E121" s="27"/>
    </row>
    <row r="122" spans="3:5" s="26" customFormat="1">
      <c r="C122" s="27"/>
      <c r="D122" s="27"/>
      <c r="E122" s="27"/>
    </row>
    <row r="123" spans="3:5" s="26" customFormat="1">
      <c r="C123" s="27"/>
      <c r="D123" s="27"/>
      <c r="E123" s="27"/>
    </row>
    <row r="124" spans="3:5" s="26" customFormat="1">
      <c r="C124" s="27"/>
      <c r="D124" s="27"/>
      <c r="E124" s="27"/>
    </row>
    <row r="125" spans="3:5" s="26" customFormat="1">
      <c r="C125" s="27"/>
      <c r="D125" s="27"/>
      <c r="E125" s="27"/>
    </row>
    <row r="126" spans="3:5" s="26" customFormat="1">
      <c r="C126" s="27"/>
      <c r="D126" s="27"/>
      <c r="E126" s="27"/>
    </row>
    <row r="127" spans="3:5" s="26" customFormat="1">
      <c r="C127" s="27"/>
      <c r="D127" s="27"/>
      <c r="E127" s="27"/>
    </row>
    <row r="128" spans="3:5" s="26" customFormat="1">
      <c r="C128" s="27"/>
      <c r="D128" s="27"/>
      <c r="E128" s="27"/>
    </row>
    <row r="129" spans="3:5" s="26" customFormat="1">
      <c r="C129" s="27"/>
      <c r="D129" s="27"/>
      <c r="E129" s="27"/>
    </row>
    <row r="130" spans="3:5" s="26" customFormat="1">
      <c r="C130" s="27"/>
      <c r="D130" s="27"/>
      <c r="E130" s="27"/>
    </row>
    <row r="131" spans="3:5" s="26" customFormat="1">
      <c r="C131" s="27"/>
      <c r="D131" s="27"/>
      <c r="E131" s="27"/>
    </row>
    <row r="132" spans="3:5" s="26" customFormat="1">
      <c r="C132" s="27"/>
      <c r="D132" s="27"/>
      <c r="E132" s="27"/>
    </row>
    <row r="133" spans="3:5" s="26" customFormat="1">
      <c r="C133" s="27"/>
      <c r="D133" s="27"/>
      <c r="E133" s="27"/>
    </row>
    <row r="134" spans="3:5" s="26" customFormat="1">
      <c r="C134" s="27"/>
      <c r="D134" s="27"/>
      <c r="E134" s="27"/>
    </row>
    <row r="135" spans="3:5" s="26" customFormat="1">
      <c r="C135" s="27"/>
      <c r="D135" s="27"/>
      <c r="E135" s="27"/>
    </row>
    <row r="136" spans="3:5" s="26" customFormat="1">
      <c r="C136" s="27"/>
      <c r="D136" s="27"/>
      <c r="E136" s="27"/>
    </row>
    <row r="137" spans="3:5" s="26" customFormat="1">
      <c r="C137" s="27"/>
      <c r="D137" s="27"/>
      <c r="E137" s="27"/>
    </row>
    <row r="138" spans="3:5" s="26" customFormat="1">
      <c r="C138" s="27"/>
      <c r="D138" s="27"/>
      <c r="E138" s="27"/>
    </row>
    <row r="139" spans="3:5" s="26" customFormat="1">
      <c r="C139" s="27"/>
      <c r="D139" s="27"/>
      <c r="E139" s="27"/>
    </row>
    <row r="140" spans="3:5" s="26" customFormat="1">
      <c r="C140" s="27"/>
      <c r="D140" s="27"/>
      <c r="E140" s="27"/>
    </row>
    <row r="141" spans="3:5" s="26" customFormat="1">
      <c r="C141" s="27"/>
      <c r="D141" s="27"/>
      <c r="E141" s="27"/>
    </row>
    <row r="142" spans="3:5" s="26" customFormat="1">
      <c r="C142" s="27"/>
      <c r="D142" s="27"/>
      <c r="E142" s="27"/>
    </row>
    <row r="143" spans="3:5" s="26" customFormat="1">
      <c r="C143" s="27"/>
      <c r="D143" s="27"/>
      <c r="E143" s="27"/>
    </row>
    <row r="144" spans="3:5" s="26" customFormat="1">
      <c r="C144" s="27"/>
      <c r="D144" s="27"/>
      <c r="E144" s="27"/>
    </row>
    <row r="145" spans="3:5" s="26" customFormat="1">
      <c r="C145" s="27"/>
      <c r="D145" s="27"/>
      <c r="E145" s="27"/>
    </row>
    <row r="146" spans="3:5" s="26" customFormat="1">
      <c r="C146" s="27"/>
      <c r="D146" s="27"/>
      <c r="E146" s="27"/>
    </row>
    <row r="147" spans="3:5" s="26" customFormat="1">
      <c r="C147" s="27"/>
      <c r="D147" s="27"/>
      <c r="E147" s="27"/>
    </row>
    <row r="148" spans="3:5" s="26" customFormat="1">
      <c r="C148" s="27"/>
      <c r="D148" s="27"/>
      <c r="E148" s="27"/>
    </row>
    <row r="149" spans="3:5" s="26" customFormat="1">
      <c r="C149" s="27"/>
      <c r="D149" s="27"/>
      <c r="E149" s="27"/>
    </row>
    <row r="150" spans="3:5" s="26" customFormat="1">
      <c r="C150" s="27"/>
      <c r="D150" s="27"/>
      <c r="E150" s="27"/>
    </row>
    <row r="151" spans="3:5" s="26" customFormat="1">
      <c r="C151" s="27"/>
      <c r="D151" s="27"/>
      <c r="E151" s="27"/>
    </row>
    <row r="152" spans="3:5" s="26" customFormat="1">
      <c r="C152" s="27"/>
      <c r="D152" s="27"/>
      <c r="E152" s="27"/>
    </row>
    <row r="153" spans="3:5" s="26" customFormat="1">
      <c r="C153" s="27"/>
      <c r="D153" s="27"/>
      <c r="E153" s="27"/>
    </row>
    <row r="154" spans="3:5" s="26" customFormat="1">
      <c r="C154" s="27"/>
      <c r="D154" s="27"/>
      <c r="E154" s="27"/>
    </row>
    <row r="155" spans="3:5" s="26" customFormat="1">
      <c r="C155" s="27"/>
      <c r="D155" s="27"/>
      <c r="E155" s="27"/>
    </row>
    <row r="156" spans="3:5" s="26" customFormat="1">
      <c r="C156" s="27"/>
      <c r="D156" s="27"/>
      <c r="E156" s="27"/>
    </row>
    <row r="157" spans="3:5" s="26" customFormat="1">
      <c r="C157" s="27"/>
      <c r="D157" s="27"/>
      <c r="E157" s="27"/>
    </row>
    <row r="158" spans="3:5" s="26" customFormat="1">
      <c r="C158" s="27"/>
      <c r="D158" s="27"/>
      <c r="E158" s="27"/>
    </row>
    <row r="159" spans="3:5" s="26" customFormat="1">
      <c r="C159" s="27"/>
      <c r="D159" s="27"/>
      <c r="E159" s="27"/>
    </row>
    <row r="160" spans="3:5" s="26" customFormat="1">
      <c r="C160" s="27"/>
      <c r="D160" s="27"/>
      <c r="E160" s="27"/>
    </row>
    <row r="161" spans="3:5" s="26" customFormat="1">
      <c r="C161" s="27"/>
      <c r="D161" s="27"/>
      <c r="E161" s="27"/>
    </row>
    <row r="162" spans="3:5" s="26" customFormat="1">
      <c r="C162" s="27"/>
      <c r="D162" s="27"/>
      <c r="E162" s="27"/>
    </row>
    <row r="163" spans="3:5" s="26" customFormat="1">
      <c r="C163" s="27"/>
      <c r="D163" s="27"/>
      <c r="E163" s="27"/>
    </row>
    <row r="164" spans="3:5" s="26" customFormat="1">
      <c r="C164" s="27"/>
      <c r="D164" s="27"/>
      <c r="E164" s="27"/>
    </row>
    <row r="165" spans="3:5" s="26" customFormat="1">
      <c r="C165" s="27"/>
      <c r="D165" s="27"/>
      <c r="E165" s="27"/>
    </row>
    <row r="166" spans="3:5" s="26" customFormat="1">
      <c r="C166" s="27"/>
      <c r="D166" s="27"/>
      <c r="E166" s="27"/>
    </row>
    <row r="167" spans="3:5" s="26" customFormat="1">
      <c r="C167" s="27"/>
      <c r="D167" s="27"/>
      <c r="E167" s="27"/>
    </row>
    <row r="168" spans="3:5" s="26" customFormat="1">
      <c r="C168" s="27"/>
      <c r="D168" s="27"/>
      <c r="E168" s="27"/>
    </row>
    <row r="169" spans="3:5" s="26" customFormat="1">
      <c r="C169" s="27"/>
      <c r="D169" s="27"/>
      <c r="E169" s="27"/>
    </row>
    <row r="170" spans="3:5" s="26" customFormat="1">
      <c r="C170" s="27"/>
      <c r="D170" s="27"/>
      <c r="E170" s="27"/>
    </row>
    <row r="171" spans="3:5" s="26" customFormat="1">
      <c r="C171" s="27"/>
      <c r="D171" s="27"/>
      <c r="E171" s="27"/>
    </row>
    <row r="172" spans="3:5" s="26" customFormat="1">
      <c r="C172" s="27"/>
      <c r="D172" s="27"/>
      <c r="E172" s="27"/>
    </row>
    <row r="173" spans="3:5" s="26" customFormat="1">
      <c r="C173" s="27"/>
      <c r="D173" s="27"/>
      <c r="E173" s="27"/>
    </row>
    <row r="174" spans="3:5" s="26" customFormat="1">
      <c r="C174" s="27"/>
      <c r="D174" s="27"/>
      <c r="E174" s="27"/>
    </row>
    <row r="175" spans="3:5" s="26" customFormat="1">
      <c r="C175" s="27"/>
      <c r="D175" s="27"/>
      <c r="E175" s="27"/>
    </row>
    <row r="176" spans="3:5" s="26" customFormat="1">
      <c r="C176" s="27"/>
      <c r="D176" s="27"/>
      <c r="E176" s="27"/>
    </row>
    <row r="177" spans="3:5" s="26" customFormat="1">
      <c r="C177" s="27"/>
      <c r="D177" s="27"/>
      <c r="E177" s="27"/>
    </row>
    <row r="178" spans="3:5" s="26" customFormat="1">
      <c r="C178" s="27"/>
      <c r="D178" s="27"/>
      <c r="E178" s="27"/>
    </row>
    <row r="179" spans="3:5" s="26" customFormat="1">
      <c r="C179" s="27"/>
      <c r="D179" s="27"/>
      <c r="E179" s="27"/>
    </row>
    <row r="180" spans="3:5" s="26" customFormat="1">
      <c r="C180" s="27"/>
      <c r="D180" s="27"/>
      <c r="E180" s="27"/>
    </row>
    <row r="181" spans="3:5" s="26" customFormat="1">
      <c r="C181" s="27"/>
      <c r="D181" s="27"/>
      <c r="E181" s="27"/>
    </row>
    <row r="182" spans="3:5" s="26" customFormat="1">
      <c r="C182" s="27"/>
      <c r="D182" s="27"/>
      <c r="E182" s="27"/>
    </row>
    <row r="183" spans="3:5" s="26" customFormat="1">
      <c r="C183" s="27"/>
      <c r="D183" s="27"/>
      <c r="E183" s="27"/>
    </row>
    <row r="184" spans="3:5" s="26" customFormat="1">
      <c r="C184" s="27"/>
      <c r="D184" s="27"/>
      <c r="E184" s="27"/>
    </row>
    <row r="185" spans="3:5" s="26" customFormat="1">
      <c r="C185" s="27"/>
      <c r="D185" s="27"/>
      <c r="E185" s="27"/>
    </row>
    <row r="186" spans="3:5" s="26" customFormat="1">
      <c r="C186" s="27"/>
      <c r="D186" s="27"/>
      <c r="E186" s="27"/>
    </row>
    <row r="187" spans="3:5" s="26" customFormat="1">
      <c r="C187" s="27"/>
      <c r="D187" s="27"/>
      <c r="E187" s="27"/>
    </row>
    <row r="188" spans="3:5" s="26" customFormat="1">
      <c r="C188" s="27"/>
      <c r="D188" s="27"/>
      <c r="E188" s="27"/>
    </row>
    <row r="189" spans="3:5" s="26" customFormat="1">
      <c r="C189" s="27"/>
      <c r="D189" s="27"/>
      <c r="E189" s="27"/>
    </row>
    <row r="190" spans="3:5" s="26" customFormat="1">
      <c r="C190" s="27"/>
      <c r="D190" s="27"/>
      <c r="E190" s="27"/>
    </row>
    <row r="191" spans="3:5" s="26" customFormat="1">
      <c r="C191" s="27"/>
      <c r="D191" s="27"/>
      <c r="E191" s="27"/>
    </row>
    <row r="192" spans="3:5" s="26" customFormat="1">
      <c r="C192" s="27"/>
      <c r="D192" s="27"/>
      <c r="E192" s="27"/>
    </row>
    <row r="193" spans="3:5" s="26" customFormat="1">
      <c r="C193" s="27"/>
      <c r="D193" s="27"/>
      <c r="E193" s="27"/>
    </row>
    <row r="194" spans="3:5" s="26" customFormat="1">
      <c r="C194" s="27"/>
      <c r="D194" s="27"/>
      <c r="E194" s="27"/>
    </row>
    <row r="195" spans="3:5" s="26" customFormat="1">
      <c r="C195" s="27"/>
      <c r="D195" s="27"/>
      <c r="E195" s="27"/>
    </row>
    <row r="196" spans="3:5" s="26" customFormat="1">
      <c r="C196" s="27"/>
      <c r="D196" s="27"/>
      <c r="E196" s="27"/>
    </row>
    <row r="197" spans="3:5" s="26" customFormat="1">
      <c r="C197" s="27"/>
      <c r="D197" s="27"/>
      <c r="E197" s="27"/>
    </row>
    <row r="198" spans="3:5" s="26" customFormat="1">
      <c r="C198" s="27"/>
      <c r="D198" s="27"/>
      <c r="E198" s="27"/>
    </row>
    <row r="199" spans="3:5" s="26" customFormat="1">
      <c r="C199" s="27"/>
      <c r="D199" s="27"/>
      <c r="E199" s="27"/>
    </row>
    <row r="200" spans="3:5" s="26" customFormat="1">
      <c r="C200" s="27"/>
      <c r="D200" s="27"/>
      <c r="E200" s="27"/>
    </row>
    <row r="201" spans="3:5" s="26" customFormat="1">
      <c r="C201" s="27"/>
      <c r="D201" s="27"/>
      <c r="E201" s="27"/>
    </row>
    <row r="202" spans="3:5" s="26" customFormat="1">
      <c r="C202" s="27"/>
      <c r="D202" s="27"/>
      <c r="E202" s="27"/>
    </row>
    <row r="203" spans="3:5" s="26" customFormat="1">
      <c r="C203" s="27"/>
      <c r="D203" s="27"/>
      <c r="E203" s="27"/>
    </row>
    <row r="204" spans="3:5" s="26" customFormat="1">
      <c r="C204" s="27"/>
      <c r="D204" s="27"/>
      <c r="E204" s="27"/>
    </row>
    <row r="205" spans="3:5" s="26" customFormat="1">
      <c r="C205" s="27"/>
      <c r="D205" s="27"/>
      <c r="E205" s="27"/>
    </row>
    <row r="206" spans="3:5" s="26" customFormat="1">
      <c r="C206" s="27"/>
      <c r="D206" s="27"/>
      <c r="E206" s="27"/>
    </row>
    <row r="207" spans="3:5" s="26" customFormat="1">
      <c r="C207" s="27"/>
      <c r="D207" s="27"/>
      <c r="E207" s="27"/>
    </row>
    <row r="208" spans="3:5" s="26" customFormat="1">
      <c r="C208" s="27"/>
      <c r="D208" s="27"/>
      <c r="E208" s="27"/>
    </row>
    <row r="209" spans="3:5" s="26" customFormat="1">
      <c r="C209" s="27"/>
      <c r="D209" s="27"/>
      <c r="E209" s="27"/>
    </row>
    <row r="210" spans="3:5" s="26" customFormat="1">
      <c r="C210" s="27"/>
      <c r="D210" s="27"/>
      <c r="E210" s="27"/>
    </row>
    <row r="211" spans="3:5" s="26" customFormat="1">
      <c r="C211" s="27"/>
      <c r="D211" s="27"/>
      <c r="E211" s="27"/>
    </row>
    <row r="212" spans="3:5" s="26" customFormat="1">
      <c r="C212" s="27"/>
      <c r="D212" s="27"/>
      <c r="E212" s="27"/>
    </row>
    <row r="213" spans="3:5" s="26" customFormat="1">
      <c r="C213" s="27"/>
      <c r="D213" s="27"/>
      <c r="E213" s="27"/>
    </row>
    <row r="214" spans="3:5" s="26" customFormat="1">
      <c r="C214" s="27"/>
      <c r="D214" s="27"/>
      <c r="E214" s="27"/>
    </row>
    <row r="215" spans="3:5" s="26" customFormat="1">
      <c r="C215" s="27"/>
      <c r="D215" s="27"/>
      <c r="E215" s="27"/>
    </row>
    <row r="216" spans="3:5" s="26" customFormat="1">
      <c r="C216" s="27"/>
      <c r="D216" s="27"/>
      <c r="E216" s="27"/>
    </row>
    <row r="217" spans="3:5" s="26" customFormat="1">
      <c r="C217" s="27"/>
      <c r="D217" s="27"/>
      <c r="E217" s="27"/>
    </row>
    <row r="218" spans="3:5" s="26" customFormat="1">
      <c r="C218" s="27"/>
      <c r="D218" s="27"/>
      <c r="E218" s="27"/>
    </row>
    <row r="219" spans="3:5" s="26" customFormat="1">
      <c r="C219" s="27"/>
      <c r="D219" s="27"/>
      <c r="E219" s="27"/>
    </row>
    <row r="220" spans="3:5" s="26" customFormat="1">
      <c r="C220" s="27"/>
      <c r="D220" s="27"/>
      <c r="E220" s="27"/>
    </row>
    <row r="221" spans="3:5" s="26" customFormat="1">
      <c r="C221" s="27"/>
      <c r="D221" s="27"/>
      <c r="E221" s="27"/>
    </row>
    <row r="222" spans="3:5" s="26" customFormat="1">
      <c r="C222" s="27"/>
      <c r="D222" s="27"/>
      <c r="E222" s="27"/>
    </row>
    <row r="223" spans="3:5" s="26" customFormat="1">
      <c r="C223" s="27"/>
      <c r="D223" s="27"/>
      <c r="E223" s="27"/>
    </row>
    <row r="224" spans="3:5" s="26" customFormat="1">
      <c r="C224" s="27"/>
      <c r="D224" s="27"/>
      <c r="E224" s="27"/>
    </row>
    <row r="225" spans="3:5" s="26" customFormat="1">
      <c r="C225" s="27"/>
      <c r="D225" s="27"/>
      <c r="E225" s="27"/>
    </row>
    <row r="226" spans="3:5" s="26" customFormat="1">
      <c r="C226" s="27"/>
      <c r="D226" s="27"/>
      <c r="E226" s="27"/>
    </row>
    <row r="227" spans="3:5" s="26" customFormat="1">
      <c r="C227" s="27"/>
      <c r="D227" s="27"/>
      <c r="E227" s="27"/>
    </row>
    <row r="228" spans="3:5" s="26" customFormat="1">
      <c r="C228" s="27"/>
      <c r="D228" s="27"/>
      <c r="E228" s="27"/>
    </row>
    <row r="229" spans="3:5" s="26" customFormat="1">
      <c r="C229" s="27"/>
      <c r="D229" s="27"/>
      <c r="E229" s="27"/>
    </row>
    <row r="230" spans="3:5" s="26" customFormat="1">
      <c r="C230" s="27"/>
      <c r="D230" s="27"/>
      <c r="E230" s="27"/>
    </row>
    <row r="231" spans="3:5" s="26" customFormat="1">
      <c r="C231" s="27"/>
      <c r="D231" s="27"/>
      <c r="E231" s="27"/>
    </row>
    <row r="232" spans="3:5" s="26" customFormat="1">
      <c r="C232" s="27"/>
      <c r="D232" s="27"/>
      <c r="E232" s="27"/>
    </row>
    <row r="233" spans="3:5" s="26" customFormat="1">
      <c r="C233" s="27"/>
      <c r="D233" s="27"/>
      <c r="E233" s="27"/>
    </row>
    <row r="234" spans="3:5" s="26" customFormat="1">
      <c r="C234" s="27"/>
      <c r="D234" s="27"/>
      <c r="E234" s="27"/>
    </row>
    <row r="235" spans="3:5" s="26" customFormat="1">
      <c r="C235" s="27"/>
      <c r="D235" s="27"/>
      <c r="E235" s="27"/>
    </row>
    <row r="236" spans="3:5" s="26" customFormat="1">
      <c r="C236" s="27"/>
      <c r="D236" s="27"/>
      <c r="E236" s="27"/>
    </row>
    <row r="237" spans="3:5" s="26" customFormat="1">
      <c r="C237" s="27"/>
      <c r="D237" s="27"/>
      <c r="E237" s="27"/>
    </row>
    <row r="238" spans="3:5" s="26" customFormat="1">
      <c r="C238" s="27"/>
      <c r="D238" s="27"/>
      <c r="E238" s="27"/>
    </row>
    <row r="239" spans="3:5" s="26" customFormat="1">
      <c r="C239" s="27"/>
      <c r="D239" s="27"/>
      <c r="E239" s="27"/>
    </row>
    <row r="240" spans="3:5" s="26" customFormat="1">
      <c r="C240" s="27"/>
      <c r="D240" s="27"/>
      <c r="E240" s="27"/>
    </row>
    <row r="241" spans="3:5" s="26" customFormat="1">
      <c r="C241" s="27"/>
      <c r="D241" s="27"/>
      <c r="E241" s="27"/>
    </row>
    <row r="242" spans="3:5" s="26" customFormat="1">
      <c r="C242" s="27"/>
      <c r="D242" s="27"/>
      <c r="E242" s="27"/>
    </row>
    <row r="243" spans="3:5" s="26" customFormat="1">
      <c r="C243" s="27"/>
      <c r="D243" s="27"/>
      <c r="E243" s="27"/>
    </row>
    <row r="244" spans="3:5" s="26" customFormat="1">
      <c r="C244" s="27"/>
      <c r="D244" s="27"/>
      <c r="E244" s="27"/>
    </row>
    <row r="245" spans="3:5" s="26" customFormat="1">
      <c r="C245" s="27"/>
      <c r="D245" s="27"/>
      <c r="E245" s="27"/>
    </row>
    <row r="246" spans="3:5" s="26" customFormat="1">
      <c r="C246" s="27"/>
      <c r="D246" s="27"/>
      <c r="E246" s="27"/>
    </row>
    <row r="247" spans="3:5" s="26" customFormat="1">
      <c r="C247" s="27"/>
      <c r="D247" s="27"/>
      <c r="E247" s="27"/>
    </row>
    <row r="248" spans="3:5" s="26" customFormat="1">
      <c r="C248" s="27"/>
      <c r="D248" s="27"/>
      <c r="E248" s="27"/>
    </row>
    <row r="249" spans="3:5" s="26" customFormat="1">
      <c r="C249" s="27"/>
      <c r="D249" s="27"/>
      <c r="E249" s="27"/>
    </row>
    <row r="250" spans="3:5" s="26" customFormat="1">
      <c r="C250" s="27"/>
      <c r="D250" s="27"/>
      <c r="E250" s="27"/>
    </row>
    <row r="251" spans="3:5" s="26" customFormat="1">
      <c r="C251" s="27"/>
      <c r="D251" s="27"/>
      <c r="E251" s="27"/>
    </row>
    <row r="252" spans="3:5" s="26" customFormat="1">
      <c r="C252" s="27"/>
      <c r="D252" s="27"/>
      <c r="E252" s="27"/>
    </row>
    <row r="253" spans="3:5" s="26" customFormat="1">
      <c r="C253" s="27"/>
      <c r="D253" s="27"/>
      <c r="E253" s="27"/>
    </row>
    <row r="254" spans="3:5" s="26" customFormat="1">
      <c r="C254" s="27"/>
      <c r="D254" s="27"/>
      <c r="E254" s="27"/>
    </row>
    <row r="255" spans="3:5" s="26" customFormat="1">
      <c r="C255" s="27"/>
      <c r="D255" s="27"/>
      <c r="E255" s="27"/>
    </row>
    <row r="256" spans="3:5" s="26" customFormat="1">
      <c r="C256" s="27"/>
      <c r="D256" s="27"/>
      <c r="E256" s="27"/>
    </row>
    <row r="257" spans="3:5" s="26" customFormat="1">
      <c r="C257" s="27"/>
      <c r="D257" s="27"/>
      <c r="E257" s="27"/>
    </row>
    <row r="258" spans="3:5" s="26" customFormat="1">
      <c r="C258" s="27"/>
      <c r="D258" s="27"/>
      <c r="E258" s="27"/>
    </row>
    <row r="259" spans="3:5" s="26" customFormat="1">
      <c r="C259" s="27"/>
      <c r="D259" s="27"/>
      <c r="E259" s="27"/>
    </row>
    <row r="260" spans="3:5" s="26" customFormat="1">
      <c r="C260" s="27"/>
      <c r="D260" s="27"/>
      <c r="E260" s="27"/>
    </row>
    <row r="261" spans="3:5" s="26" customFormat="1">
      <c r="C261" s="27"/>
      <c r="D261" s="27"/>
      <c r="E261" s="27"/>
    </row>
    <row r="262" spans="3:5" s="26" customFormat="1">
      <c r="C262" s="27"/>
      <c r="D262" s="27"/>
      <c r="E262" s="27"/>
    </row>
    <row r="263" spans="3:5" s="26" customFormat="1">
      <c r="C263" s="27"/>
      <c r="D263" s="27"/>
      <c r="E263" s="27"/>
    </row>
    <row r="264" spans="3:5" s="26" customFormat="1">
      <c r="C264" s="27"/>
      <c r="D264" s="27"/>
      <c r="E264" s="27"/>
    </row>
    <row r="265" spans="3:5" s="26" customFormat="1">
      <c r="C265" s="27"/>
      <c r="D265" s="27"/>
      <c r="E265" s="27"/>
    </row>
    <row r="266" spans="3:5" s="26" customFormat="1">
      <c r="C266" s="27"/>
      <c r="D266" s="27"/>
      <c r="E266" s="27"/>
    </row>
    <row r="267" spans="3:5" s="26" customFormat="1">
      <c r="C267" s="27"/>
      <c r="D267" s="27"/>
      <c r="E267" s="27"/>
    </row>
    <row r="268" spans="3:5" s="26" customFormat="1">
      <c r="C268" s="27"/>
      <c r="D268" s="27"/>
      <c r="E268" s="27"/>
    </row>
    <row r="269" spans="3:5" s="26" customFormat="1">
      <c r="C269" s="27"/>
      <c r="D269" s="27"/>
      <c r="E269" s="27"/>
    </row>
    <row r="270" spans="3:5" s="26" customFormat="1">
      <c r="C270" s="27"/>
      <c r="D270" s="27"/>
      <c r="E270" s="27"/>
    </row>
    <row r="271" spans="3:5" s="26" customFormat="1">
      <c r="C271" s="27"/>
      <c r="D271" s="27"/>
      <c r="E271" s="27"/>
    </row>
    <row r="272" spans="3:5" s="26" customFormat="1">
      <c r="C272" s="27"/>
      <c r="D272" s="27"/>
      <c r="E272" s="27"/>
    </row>
    <row r="273" spans="3:5" s="26" customFormat="1">
      <c r="C273" s="27"/>
      <c r="D273" s="27"/>
      <c r="E273" s="27"/>
    </row>
    <row r="274" spans="3:5" s="26" customFormat="1">
      <c r="C274" s="27"/>
      <c r="D274" s="27"/>
      <c r="E274" s="27"/>
    </row>
    <row r="275" spans="3:5" s="26" customFormat="1">
      <c r="C275" s="27"/>
      <c r="D275" s="27"/>
      <c r="E275" s="27"/>
    </row>
    <row r="276" spans="3:5" s="26" customFormat="1">
      <c r="C276" s="27"/>
      <c r="D276" s="27"/>
      <c r="E276" s="27"/>
    </row>
    <row r="277" spans="3:5" s="26" customFormat="1">
      <c r="C277" s="27"/>
      <c r="D277" s="27"/>
      <c r="E277" s="27"/>
    </row>
    <row r="278" spans="3:5" s="26" customFormat="1">
      <c r="C278" s="27"/>
      <c r="D278" s="27"/>
      <c r="E278" s="27"/>
    </row>
    <row r="279" spans="3:5" s="26" customFormat="1">
      <c r="C279" s="27"/>
      <c r="D279" s="27"/>
      <c r="E279" s="27"/>
    </row>
    <row r="280" spans="3:5" s="26" customFormat="1">
      <c r="C280" s="27"/>
      <c r="D280" s="27"/>
      <c r="E280" s="27"/>
    </row>
    <row r="281" spans="3:5" s="26" customFormat="1">
      <c r="C281" s="27"/>
      <c r="D281" s="27"/>
      <c r="E281" s="27"/>
    </row>
    <row r="282" spans="3:5" s="26" customFormat="1">
      <c r="C282" s="27"/>
      <c r="D282" s="27"/>
      <c r="E282" s="27"/>
    </row>
    <row r="283" spans="3:5" s="26" customFormat="1">
      <c r="C283" s="27"/>
      <c r="D283" s="27"/>
      <c r="E283" s="27"/>
    </row>
    <row r="284" spans="3:5" s="26" customFormat="1">
      <c r="C284" s="27"/>
      <c r="D284" s="27"/>
      <c r="E284" s="27"/>
    </row>
    <row r="285" spans="3:5" s="26" customFormat="1">
      <c r="C285" s="27"/>
      <c r="D285" s="27"/>
      <c r="E285" s="27"/>
    </row>
    <row r="286" spans="3:5" s="26" customFormat="1">
      <c r="C286" s="27"/>
      <c r="D286" s="27"/>
      <c r="E286" s="27"/>
    </row>
    <row r="287" spans="3:5" s="26" customFormat="1">
      <c r="C287" s="27"/>
      <c r="D287" s="27"/>
      <c r="E287" s="27"/>
    </row>
    <row r="288" spans="3:5" s="26" customFormat="1">
      <c r="C288" s="27"/>
      <c r="D288" s="27"/>
      <c r="E288" s="27"/>
    </row>
    <row r="289" spans="3:5" s="26" customFormat="1">
      <c r="C289" s="27"/>
      <c r="D289" s="27"/>
      <c r="E289" s="27"/>
    </row>
    <row r="290" spans="3:5" s="26" customFormat="1">
      <c r="C290" s="27"/>
      <c r="D290" s="27"/>
      <c r="E290" s="27"/>
    </row>
    <row r="291" spans="3:5" s="26" customFormat="1">
      <c r="C291" s="27"/>
      <c r="D291" s="27"/>
      <c r="E291" s="27"/>
    </row>
    <row r="292" spans="3:5" s="26" customFormat="1">
      <c r="C292" s="27"/>
      <c r="D292" s="27"/>
      <c r="E292" s="27"/>
    </row>
    <row r="293" spans="3:5" s="26" customFormat="1">
      <c r="C293" s="27"/>
      <c r="D293" s="27"/>
      <c r="E293" s="27"/>
    </row>
    <row r="294" spans="3:5" s="26" customFormat="1">
      <c r="C294" s="27"/>
      <c r="D294" s="27"/>
      <c r="E294" s="27"/>
    </row>
    <row r="295" spans="3:5" s="26" customFormat="1">
      <c r="C295" s="27"/>
      <c r="D295" s="27"/>
      <c r="E295" s="27"/>
    </row>
    <row r="296" spans="3:5" s="26" customFormat="1">
      <c r="C296" s="27"/>
      <c r="D296" s="27"/>
      <c r="E296" s="27"/>
    </row>
    <row r="297" spans="3:5" s="26" customFormat="1">
      <c r="C297" s="27"/>
      <c r="D297" s="27"/>
      <c r="E297" s="27"/>
    </row>
    <row r="298" spans="3:5" s="26" customFormat="1">
      <c r="C298" s="27"/>
      <c r="D298" s="27"/>
      <c r="E298" s="27"/>
    </row>
    <row r="299" spans="3:5" s="26" customFormat="1">
      <c r="C299" s="27"/>
      <c r="D299" s="27"/>
      <c r="E299" s="27"/>
    </row>
    <row r="300" spans="3:5" s="26" customFormat="1">
      <c r="C300" s="27"/>
      <c r="D300" s="27"/>
      <c r="E300" s="27"/>
    </row>
    <row r="301" spans="3:5" s="26" customFormat="1">
      <c r="C301" s="27"/>
      <c r="D301" s="27"/>
      <c r="E301" s="27"/>
    </row>
    <row r="302" spans="3:5" s="26" customFormat="1">
      <c r="C302" s="27"/>
      <c r="D302" s="27"/>
      <c r="E302" s="27"/>
    </row>
    <row r="303" spans="3:5" s="26" customFormat="1">
      <c r="C303" s="27"/>
      <c r="D303" s="27"/>
      <c r="E303" s="27"/>
    </row>
    <row r="304" spans="3:5" s="26" customFormat="1">
      <c r="C304" s="27"/>
      <c r="D304" s="27"/>
      <c r="E304" s="27"/>
    </row>
    <row r="305" spans="3:5" s="26" customFormat="1">
      <c r="C305" s="27"/>
      <c r="D305" s="27"/>
      <c r="E305" s="27"/>
    </row>
    <row r="306" spans="3:5" s="26" customFormat="1">
      <c r="C306" s="27"/>
      <c r="D306" s="27"/>
      <c r="E306" s="27"/>
    </row>
    <row r="307" spans="3:5" s="26" customFormat="1">
      <c r="C307" s="27"/>
      <c r="D307" s="27"/>
      <c r="E307" s="27"/>
    </row>
    <row r="308" spans="3:5" s="26" customFormat="1">
      <c r="C308" s="27"/>
      <c r="D308" s="27"/>
      <c r="E308" s="27"/>
    </row>
    <row r="309" spans="3:5" s="26" customFormat="1">
      <c r="C309" s="27"/>
      <c r="D309" s="27"/>
      <c r="E309" s="27"/>
    </row>
    <row r="310" spans="3:5" s="26" customFormat="1">
      <c r="C310" s="27"/>
      <c r="D310" s="27"/>
      <c r="E310" s="27"/>
    </row>
    <row r="311" spans="3:5" s="26" customFormat="1">
      <c r="C311" s="27"/>
      <c r="D311" s="27"/>
      <c r="E311" s="27"/>
    </row>
    <row r="312" spans="3:5" s="26" customFormat="1">
      <c r="C312" s="27"/>
      <c r="D312" s="27"/>
      <c r="E312" s="27"/>
    </row>
    <row r="313" spans="3:5" s="26" customFormat="1">
      <c r="C313" s="27"/>
      <c r="D313" s="27"/>
      <c r="E313" s="27"/>
    </row>
    <row r="314" spans="3:5" s="26" customFormat="1">
      <c r="C314" s="27"/>
      <c r="D314" s="27"/>
      <c r="E314" s="27"/>
    </row>
    <row r="315" spans="3:5" s="26" customFormat="1">
      <c r="C315" s="27"/>
      <c r="D315" s="27"/>
      <c r="E315" s="27"/>
    </row>
    <row r="316" spans="3:5" s="26" customFormat="1">
      <c r="C316" s="27"/>
      <c r="D316" s="27"/>
      <c r="E316" s="27"/>
    </row>
    <row r="317" spans="3:5" s="26" customFormat="1">
      <c r="C317" s="27"/>
      <c r="D317" s="27"/>
      <c r="E317" s="27"/>
    </row>
    <row r="318" spans="3:5" s="26" customFormat="1">
      <c r="C318" s="27"/>
      <c r="D318" s="27"/>
      <c r="E318" s="27"/>
    </row>
    <row r="319" spans="3:5" s="26" customFormat="1">
      <c r="C319" s="27"/>
      <c r="D319" s="27"/>
      <c r="E319" s="27"/>
    </row>
    <row r="320" spans="3:5" s="26" customFormat="1">
      <c r="C320" s="27"/>
      <c r="D320" s="27"/>
      <c r="E320" s="27"/>
    </row>
    <row r="321" spans="1:16" s="26" customFormat="1">
      <c r="C321" s="27"/>
      <c r="D321" s="27"/>
      <c r="E321" s="27"/>
    </row>
    <row r="322" spans="1:16" s="26" customFormat="1">
      <c r="C322" s="27"/>
      <c r="D322" s="27"/>
      <c r="E322" s="27"/>
    </row>
    <row r="323" spans="1:16" s="26" customFormat="1">
      <c r="C323" s="27"/>
      <c r="D323" s="27"/>
      <c r="E323" s="27"/>
    </row>
    <row r="324" spans="1:16" s="26" customFormat="1">
      <c r="C324" s="27"/>
      <c r="D324" s="27"/>
      <c r="E324" s="27"/>
    </row>
    <row r="325" spans="1:16" s="26" customFormat="1">
      <c r="C325" s="27"/>
      <c r="D325" s="27"/>
      <c r="E325" s="27"/>
    </row>
    <row r="326" spans="1:16" s="26" customFormat="1">
      <c r="C326" s="27"/>
      <c r="D326" s="27"/>
      <c r="E326" s="27"/>
    </row>
    <row r="327" spans="1:16" s="26" customFormat="1">
      <c r="A327" s="28"/>
      <c r="B327" s="37"/>
      <c r="C327" s="40"/>
      <c r="D327" s="40"/>
      <c r="E327" s="40"/>
      <c r="F327" s="37"/>
      <c r="G327" s="28"/>
      <c r="H327" s="28"/>
      <c r="I327" s="28"/>
      <c r="J327" s="28"/>
      <c r="K327" s="28"/>
      <c r="L327" s="28"/>
      <c r="M327" s="28"/>
      <c r="N327" s="28"/>
      <c r="O327" s="28"/>
      <c r="P327" s="28"/>
    </row>
    <row r="328" spans="1:16" s="26" customFormat="1">
      <c r="A328" s="28"/>
      <c r="B328" s="37"/>
      <c r="C328" s="40"/>
      <c r="D328" s="40"/>
      <c r="E328" s="40"/>
      <c r="F328" s="37"/>
      <c r="G328" s="28"/>
      <c r="H328" s="28"/>
      <c r="I328" s="28"/>
      <c r="J328" s="28"/>
      <c r="K328" s="28"/>
      <c r="L328" s="28"/>
      <c r="M328" s="28"/>
      <c r="N328" s="28"/>
      <c r="O328" s="28"/>
      <c r="P328" s="28"/>
    </row>
  </sheetData>
  <mergeCells count="25">
    <mergeCell ref="A36:B36"/>
    <mergeCell ref="G36:H36"/>
    <mergeCell ref="L16:P16"/>
    <mergeCell ref="A31:K31"/>
    <mergeCell ref="A33:B33"/>
    <mergeCell ref="D33:E33"/>
    <mergeCell ref="G33:H33"/>
    <mergeCell ref="I33:M33"/>
    <mergeCell ref="N33:O33"/>
    <mergeCell ref="A11:B11"/>
    <mergeCell ref="A12:P12"/>
    <mergeCell ref="A13:P13"/>
    <mergeCell ref="C14:N14"/>
    <mergeCell ref="A16:A17"/>
    <mergeCell ref="B16:B17"/>
    <mergeCell ref="C16:C17"/>
    <mergeCell ref="D16:D17"/>
    <mergeCell ref="E16:E17"/>
    <mergeCell ref="F16:K16"/>
    <mergeCell ref="C10:P10"/>
    <mergeCell ref="A4:P4"/>
    <mergeCell ref="A5:P5"/>
    <mergeCell ref="C7:P7"/>
    <mergeCell ref="C8:P8"/>
    <mergeCell ref="C9:P9"/>
  </mergeCells>
  <pageMargins left="0.48" right="0.43307086614173229" top="0.74803149606299213" bottom="0.6692913385826772" header="0.51181102362204722" footer="0.43307086614173229"/>
  <pageSetup paperSize="9" scale="86" orientation="landscape" r:id="rId1"/>
  <headerFooter alignWithMargins="0">
    <oddFooter>&amp;R&amp;P lapa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7"/>
  <sheetViews>
    <sheetView view="pageBreakPreview" topLeftCell="A4" zoomScaleNormal="100" zoomScaleSheetLayoutView="100" workbookViewId="0">
      <selection activeCell="C20" sqref="C20:C37"/>
    </sheetView>
  </sheetViews>
  <sheetFormatPr defaultRowHeight="12.75"/>
  <cols>
    <col min="1" max="1" width="4.140625" style="28" customWidth="1"/>
    <col min="2" max="2" width="12.7109375" style="37" customWidth="1"/>
    <col min="3" max="3" width="40" style="40" customWidth="1"/>
    <col min="4" max="4" width="5.85546875" style="40" bestFit="1" customWidth="1"/>
    <col min="5" max="5" width="7.85546875" style="40" customWidth="1"/>
    <col min="6" max="6" width="5.7109375" style="37" bestFit="1" customWidth="1"/>
    <col min="7" max="7" width="5.7109375" style="28" bestFit="1" customWidth="1"/>
    <col min="8" max="8" width="7.28515625" style="28" customWidth="1"/>
    <col min="9" max="9" width="6.7109375" style="28" bestFit="1" customWidth="1"/>
    <col min="10" max="10" width="7" style="28" bestFit="1" customWidth="1"/>
    <col min="11" max="11" width="7" style="28" customWidth="1"/>
    <col min="12" max="16" width="8.42578125" style="28" customWidth="1"/>
    <col min="17" max="16384" width="9.140625" style="28"/>
  </cols>
  <sheetData>
    <row r="1" spans="1:16">
      <c r="B1" s="26"/>
      <c r="C1" s="27"/>
      <c r="D1" s="27"/>
      <c r="E1" s="27"/>
      <c r="F1" s="26"/>
      <c r="P1" s="71" t="s">
        <v>41</v>
      </c>
    </row>
    <row r="2" spans="1:16">
      <c r="B2" s="26"/>
      <c r="C2" s="27"/>
      <c r="D2" s="27"/>
      <c r="E2" s="27"/>
      <c r="F2" s="26"/>
      <c r="P2" s="71" t="s">
        <v>76</v>
      </c>
    </row>
    <row r="3" spans="1:16">
      <c r="B3" s="26"/>
      <c r="C3" s="27"/>
      <c r="D3" s="27"/>
      <c r="E3" s="27"/>
      <c r="F3" s="26"/>
      <c r="P3" s="71" t="s">
        <v>42</v>
      </c>
    </row>
    <row r="4" spans="1:16" ht="15.75">
      <c r="A4" s="208" t="s">
        <v>43</v>
      </c>
      <c r="B4" s="208"/>
      <c r="C4" s="208"/>
      <c r="D4" s="208"/>
      <c r="E4" s="208"/>
      <c r="F4" s="208"/>
      <c r="G4" s="208"/>
      <c r="H4" s="208"/>
      <c r="I4" s="208"/>
      <c r="J4" s="208"/>
      <c r="K4" s="208"/>
      <c r="L4" s="208"/>
      <c r="M4" s="208"/>
      <c r="N4" s="208"/>
      <c r="O4" s="208"/>
      <c r="P4" s="208"/>
    </row>
    <row r="5" spans="1:16" ht="14.25">
      <c r="A5" s="209" t="s">
        <v>44</v>
      </c>
      <c r="B5" s="209"/>
      <c r="C5" s="209"/>
      <c r="D5" s="209"/>
      <c r="E5" s="209"/>
      <c r="F5" s="209"/>
      <c r="G5" s="209"/>
      <c r="H5" s="209"/>
      <c r="I5" s="209"/>
      <c r="J5" s="209"/>
      <c r="K5" s="209"/>
      <c r="L5" s="209"/>
      <c r="M5" s="209"/>
      <c r="N5" s="209"/>
      <c r="O5" s="209"/>
      <c r="P5" s="209"/>
    </row>
    <row r="6" spans="1:16" ht="5.25" customHeight="1">
      <c r="A6" s="167"/>
      <c r="B6" s="167"/>
      <c r="C6" s="167"/>
      <c r="D6" s="167"/>
      <c r="E6" s="167"/>
      <c r="F6" s="167"/>
      <c r="G6" s="167"/>
      <c r="H6" s="167"/>
      <c r="I6" s="167"/>
      <c r="J6" s="167"/>
      <c r="K6" s="167"/>
      <c r="L6" s="167"/>
      <c r="M6" s="167"/>
      <c r="N6" s="167"/>
      <c r="O6" s="167"/>
      <c r="P6" s="167"/>
    </row>
    <row r="7" spans="1:16" ht="15.75" customHeight="1">
      <c r="A7" s="73" t="s">
        <v>45</v>
      </c>
      <c r="B7" s="74"/>
      <c r="C7" s="210" t="s">
        <v>77</v>
      </c>
      <c r="D7" s="210"/>
      <c r="E7" s="210"/>
      <c r="F7" s="210"/>
      <c r="G7" s="210"/>
      <c r="H7" s="210"/>
      <c r="I7" s="210"/>
      <c r="J7" s="210"/>
      <c r="K7" s="210"/>
      <c r="L7" s="210"/>
      <c r="M7" s="210"/>
      <c r="N7" s="210"/>
      <c r="O7" s="210"/>
      <c r="P7" s="210"/>
    </row>
    <row r="8" spans="1:16" ht="15" customHeight="1">
      <c r="A8" s="75" t="s">
        <v>46</v>
      </c>
      <c r="B8" s="76"/>
      <c r="C8" s="210" t="s">
        <v>78</v>
      </c>
      <c r="D8" s="210"/>
      <c r="E8" s="210"/>
      <c r="F8" s="210"/>
      <c r="G8" s="210"/>
      <c r="H8" s="210"/>
      <c r="I8" s="210"/>
      <c r="J8" s="210"/>
      <c r="K8" s="210"/>
      <c r="L8" s="210"/>
      <c r="M8" s="210"/>
      <c r="N8" s="210"/>
      <c r="O8" s="210"/>
      <c r="P8" s="210"/>
    </row>
    <row r="9" spans="1:16" ht="15">
      <c r="A9" s="75" t="s">
        <v>47</v>
      </c>
      <c r="B9" s="76"/>
      <c r="C9" s="221" t="s">
        <v>79</v>
      </c>
      <c r="D9" s="221"/>
      <c r="E9" s="221"/>
      <c r="F9" s="221"/>
      <c r="G9" s="221"/>
      <c r="H9" s="221"/>
      <c r="I9" s="221"/>
      <c r="J9" s="221"/>
      <c r="K9" s="221"/>
      <c r="L9" s="221"/>
      <c r="M9" s="221"/>
      <c r="N9" s="221"/>
      <c r="O9" s="221"/>
      <c r="P9" s="221"/>
    </row>
    <row r="10" spans="1:16" ht="15" customHeight="1">
      <c r="A10" s="75" t="s">
        <v>48</v>
      </c>
      <c r="B10" s="92"/>
      <c r="C10" s="220" t="s">
        <v>49</v>
      </c>
      <c r="D10" s="220"/>
      <c r="E10" s="220"/>
      <c r="F10" s="220"/>
      <c r="G10" s="220"/>
      <c r="H10" s="220"/>
      <c r="I10" s="220"/>
      <c r="J10" s="220"/>
      <c r="K10" s="220"/>
      <c r="L10" s="220"/>
      <c r="M10" s="220"/>
      <c r="N10" s="220"/>
      <c r="O10" s="220"/>
      <c r="P10" s="220"/>
    </row>
    <row r="11" spans="1:16" ht="31.5" customHeight="1">
      <c r="A11" s="214" t="s">
        <v>50</v>
      </c>
      <c r="B11" s="214"/>
      <c r="C11" s="113"/>
      <c r="D11" s="109"/>
      <c r="E11" s="110"/>
      <c r="F11" s="110"/>
      <c r="G11" s="110"/>
      <c r="H11" s="111"/>
      <c r="I11" s="111"/>
      <c r="J11" s="112"/>
      <c r="K11" s="167"/>
      <c r="L11" s="167"/>
      <c r="M11" s="167"/>
      <c r="N11" s="167"/>
      <c r="O11" s="167"/>
      <c r="P11" s="167"/>
    </row>
    <row r="12" spans="1:16" s="26" customFormat="1" ht="12.75" customHeight="1">
      <c r="A12" s="257" t="s">
        <v>377</v>
      </c>
      <c r="B12" s="257"/>
      <c r="C12" s="257"/>
      <c r="D12" s="257"/>
      <c r="E12" s="257"/>
      <c r="F12" s="257"/>
      <c r="G12" s="257"/>
      <c r="H12" s="257"/>
      <c r="I12" s="257"/>
      <c r="J12" s="257"/>
      <c r="K12" s="257"/>
      <c r="L12" s="257"/>
      <c r="M12" s="257"/>
      <c r="N12" s="257"/>
      <c r="O12" s="257"/>
      <c r="P12" s="257"/>
    </row>
    <row r="13" spans="1:16" s="26" customFormat="1" ht="12.75" customHeight="1">
      <c r="A13" s="257" t="s">
        <v>378</v>
      </c>
      <c r="B13" s="257"/>
      <c r="C13" s="257"/>
      <c r="D13" s="257"/>
      <c r="E13" s="257"/>
      <c r="F13" s="257"/>
      <c r="G13" s="257"/>
      <c r="H13" s="257"/>
      <c r="I13" s="257"/>
      <c r="J13" s="257"/>
      <c r="K13" s="257"/>
      <c r="L13" s="257"/>
      <c r="M13" s="257"/>
      <c r="N13" s="257"/>
      <c r="O13" s="257"/>
      <c r="P13" s="257"/>
    </row>
    <row r="14" spans="1:16" s="26" customFormat="1">
      <c r="C14" s="258" t="s">
        <v>9</v>
      </c>
      <c r="D14" s="258"/>
      <c r="E14" s="258"/>
      <c r="F14" s="258"/>
      <c r="G14" s="258"/>
      <c r="H14" s="258"/>
      <c r="I14" s="258"/>
      <c r="J14" s="258"/>
      <c r="K14" s="258"/>
      <c r="L14" s="258"/>
      <c r="M14" s="258"/>
      <c r="N14" s="258"/>
    </row>
    <row r="15" spans="1:16" ht="13.5" thickBot="1">
      <c r="B15" s="28"/>
      <c r="C15" s="28"/>
      <c r="D15" s="28"/>
      <c r="E15" s="28"/>
      <c r="F15" s="28"/>
      <c r="I15" s="30"/>
      <c r="J15" s="30"/>
      <c r="K15" s="30"/>
      <c r="L15" s="29"/>
      <c r="M15" s="29"/>
      <c r="N15" s="29"/>
      <c r="O15" s="31"/>
      <c r="P15" s="31"/>
    </row>
    <row r="16" spans="1:16" s="7" customFormat="1" ht="13.5" thickBot="1">
      <c r="A16" s="255" t="s">
        <v>0</v>
      </c>
      <c r="B16" s="255" t="s">
        <v>17</v>
      </c>
      <c r="C16" s="253" t="s">
        <v>18</v>
      </c>
      <c r="D16" s="255" t="s">
        <v>19</v>
      </c>
      <c r="E16" s="255" t="s">
        <v>20</v>
      </c>
      <c r="F16" s="269" t="s">
        <v>21</v>
      </c>
      <c r="G16" s="269"/>
      <c r="H16" s="269"/>
      <c r="I16" s="269"/>
      <c r="J16" s="269"/>
      <c r="K16" s="269"/>
      <c r="L16" s="269" t="s">
        <v>22</v>
      </c>
      <c r="M16" s="269"/>
      <c r="N16" s="269"/>
      <c r="O16" s="269"/>
      <c r="P16" s="269"/>
    </row>
    <row r="17" spans="1:16" s="7" customFormat="1" ht="69.75" customHeight="1" thickBot="1">
      <c r="A17" s="256"/>
      <c r="B17" s="256"/>
      <c r="C17" s="254"/>
      <c r="D17" s="256"/>
      <c r="E17" s="256"/>
      <c r="F17" s="8" t="s">
        <v>23</v>
      </c>
      <c r="G17" s="9" t="s">
        <v>30</v>
      </c>
      <c r="H17" s="9" t="s">
        <v>31</v>
      </c>
      <c r="I17" s="9" t="s">
        <v>74</v>
      </c>
      <c r="J17" s="9" t="s">
        <v>32</v>
      </c>
      <c r="K17" s="8" t="s">
        <v>33</v>
      </c>
      <c r="L17" s="9" t="s">
        <v>24</v>
      </c>
      <c r="M17" s="9" t="s">
        <v>31</v>
      </c>
      <c r="N17" s="9" t="s">
        <v>74</v>
      </c>
      <c r="O17" s="9" t="s">
        <v>32</v>
      </c>
      <c r="P17" s="9" t="s">
        <v>34</v>
      </c>
    </row>
    <row r="18" spans="1:16" s="7" customFormat="1" ht="13.5" thickBot="1">
      <c r="A18" s="10" t="s">
        <v>25</v>
      </c>
      <c r="B18" s="11" t="s">
        <v>26</v>
      </c>
      <c r="C18" s="12">
        <v>3</v>
      </c>
      <c r="D18" s="13">
        <v>4</v>
      </c>
      <c r="E18" s="12">
        <v>5</v>
      </c>
      <c r="F18" s="13">
        <v>6</v>
      </c>
      <c r="G18" s="12">
        <v>7</v>
      </c>
      <c r="H18" s="12">
        <v>8</v>
      </c>
      <c r="I18" s="13">
        <v>9</v>
      </c>
      <c r="J18" s="13">
        <v>10</v>
      </c>
      <c r="K18" s="12">
        <v>11</v>
      </c>
      <c r="L18" s="12">
        <v>12</v>
      </c>
      <c r="M18" s="12">
        <v>13</v>
      </c>
      <c r="N18" s="13">
        <v>14</v>
      </c>
      <c r="O18" s="13">
        <v>15</v>
      </c>
      <c r="P18" s="14">
        <v>16</v>
      </c>
    </row>
    <row r="19" spans="1:16">
      <c r="A19" s="173"/>
      <c r="B19" s="32"/>
      <c r="C19" s="174" t="s">
        <v>379</v>
      </c>
      <c r="D19" s="175"/>
      <c r="E19" s="176"/>
      <c r="F19" s="67"/>
      <c r="G19" s="67"/>
      <c r="H19" s="67"/>
      <c r="I19" s="67"/>
      <c r="J19" s="67"/>
      <c r="K19" s="67"/>
      <c r="L19" s="67"/>
      <c r="M19" s="67"/>
      <c r="N19" s="67"/>
      <c r="O19" s="67"/>
      <c r="P19" s="67"/>
    </row>
    <row r="20" spans="1:16" ht="25.5">
      <c r="A20" s="177">
        <v>1</v>
      </c>
      <c r="B20" s="15" t="s">
        <v>105</v>
      </c>
      <c r="C20" s="204" t="s">
        <v>550</v>
      </c>
      <c r="D20" s="15" t="s">
        <v>39</v>
      </c>
      <c r="E20" s="179">
        <v>1</v>
      </c>
      <c r="F20" s="67"/>
      <c r="G20" s="67"/>
      <c r="H20" s="67"/>
      <c r="I20" s="67"/>
      <c r="J20" s="67"/>
      <c r="K20" s="67"/>
      <c r="L20" s="67"/>
      <c r="M20" s="67"/>
      <c r="N20" s="67"/>
      <c r="O20" s="67"/>
      <c r="P20" s="67"/>
    </row>
    <row r="21" spans="1:16">
      <c r="A21" s="177">
        <v>2</v>
      </c>
      <c r="B21" s="15" t="s">
        <v>105</v>
      </c>
      <c r="C21" s="204" t="s">
        <v>380</v>
      </c>
      <c r="D21" s="15" t="s">
        <v>39</v>
      </c>
      <c r="E21" s="179">
        <v>1</v>
      </c>
      <c r="F21" s="67"/>
      <c r="G21" s="67"/>
      <c r="H21" s="67"/>
      <c r="I21" s="67"/>
      <c r="J21" s="67"/>
      <c r="K21" s="67"/>
      <c r="L21" s="67"/>
      <c r="M21" s="67"/>
      <c r="N21" s="67"/>
      <c r="O21" s="67"/>
      <c r="P21" s="67"/>
    </row>
    <row r="22" spans="1:16">
      <c r="A22" s="177">
        <v>3</v>
      </c>
      <c r="B22" s="15" t="s">
        <v>105</v>
      </c>
      <c r="C22" s="204" t="s">
        <v>381</v>
      </c>
      <c r="D22" s="15" t="s">
        <v>90</v>
      </c>
      <c r="E22" s="179">
        <v>150</v>
      </c>
      <c r="F22" s="67"/>
      <c r="G22" s="67"/>
      <c r="H22" s="67"/>
      <c r="I22" s="67"/>
      <c r="J22" s="67"/>
      <c r="K22" s="67"/>
      <c r="L22" s="67"/>
      <c r="M22" s="67"/>
      <c r="N22" s="67"/>
      <c r="O22" s="67"/>
      <c r="P22" s="67"/>
    </row>
    <row r="23" spans="1:16">
      <c r="A23" s="177">
        <v>4</v>
      </c>
      <c r="B23" s="15" t="s">
        <v>105</v>
      </c>
      <c r="C23" s="204" t="s">
        <v>382</v>
      </c>
      <c r="D23" s="15" t="s">
        <v>90</v>
      </c>
      <c r="E23" s="179">
        <v>12</v>
      </c>
      <c r="F23" s="67"/>
      <c r="G23" s="67"/>
      <c r="H23" s="67"/>
      <c r="I23" s="67"/>
      <c r="J23" s="67"/>
      <c r="K23" s="67"/>
      <c r="L23" s="67"/>
      <c r="M23" s="67"/>
      <c r="N23" s="67"/>
      <c r="O23" s="67"/>
      <c r="P23" s="67"/>
    </row>
    <row r="24" spans="1:16">
      <c r="A24" s="177">
        <v>5</v>
      </c>
      <c r="B24" s="15" t="s">
        <v>105</v>
      </c>
      <c r="C24" s="204" t="s">
        <v>383</v>
      </c>
      <c r="D24" s="15" t="s">
        <v>100</v>
      </c>
      <c r="E24" s="179">
        <v>6</v>
      </c>
      <c r="F24" s="67"/>
      <c r="G24" s="67"/>
      <c r="H24" s="67"/>
      <c r="I24" s="67"/>
      <c r="J24" s="67"/>
      <c r="K24" s="67"/>
      <c r="L24" s="67"/>
      <c r="M24" s="67"/>
      <c r="N24" s="67"/>
      <c r="O24" s="67"/>
      <c r="P24" s="67"/>
    </row>
    <row r="25" spans="1:16">
      <c r="A25" s="177">
        <v>6</v>
      </c>
      <c r="B25" s="15" t="s">
        <v>105</v>
      </c>
      <c r="C25" s="204" t="s">
        <v>384</v>
      </c>
      <c r="D25" s="15" t="s">
        <v>100</v>
      </c>
      <c r="E25" s="179">
        <v>180</v>
      </c>
      <c r="F25" s="67"/>
      <c r="G25" s="67"/>
      <c r="H25" s="67"/>
      <c r="I25" s="67"/>
      <c r="J25" s="67"/>
      <c r="K25" s="67"/>
      <c r="L25" s="67"/>
      <c r="M25" s="67"/>
      <c r="N25" s="67"/>
      <c r="O25" s="67"/>
      <c r="P25" s="67"/>
    </row>
    <row r="26" spans="1:16" ht="25.5">
      <c r="A26" s="177">
        <v>7</v>
      </c>
      <c r="B26" s="15" t="s">
        <v>105</v>
      </c>
      <c r="C26" s="204" t="s">
        <v>385</v>
      </c>
      <c r="D26" s="15" t="s">
        <v>100</v>
      </c>
      <c r="E26" s="179">
        <v>6</v>
      </c>
      <c r="F26" s="67"/>
      <c r="G26" s="67"/>
      <c r="H26" s="67"/>
      <c r="I26" s="67"/>
      <c r="J26" s="67"/>
      <c r="K26" s="67"/>
      <c r="L26" s="67"/>
      <c r="M26" s="67"/>
      <c r="N26" s="67"/>
      <c r="O26" s="67"/>
      <c r="P26" s="67"/>
    </row>
    <row r="27" spans="1:16">
      <c r="A27" s="177">
        <v>8</v>
      </c>
      <c r="B27" s="15" t="s">
        <v>105</v>
      </c>
      <c r="C27" s="204" t="s">
        <v>386</v>
      </c>
      <c r="D27" s="15" t="s">
        <v>100</v>
      </c>
      <c r="E27" s="179">
        <v>2</v>
      </c>
      <c r="F27" s="67"/>
      <c r="G27" s="67"/>
      <c r="H27" s="67"/>
      <c r="I27" s="67"/>
      <c r="J27" s="67"/>
      <c r="K27" s="67"/>
      <c r="L27" s="67"/>
      <c r="M27" s="67"/>
      <c r="N27" s="67"/>
      <c r="O27" s="67"/>
      <c r="P27" s="67"/>
    </row>
    <row r="28" spans="1:16" ht="25.5">
      <c r="A28" s="177">
        <v>9</v>
      </c>
      <c r="B28" s="15" t="s">
        <v>105</v>
      </c>
      <c r="C28" s="204" t="s">
        <v>551</v>
      </c>
      <c r="D28" s="15" t="s">
        <v>100</v>
      </c>
      <c r="E28" s="179">
        <v>1</v>
      </c>
      <c r="F28" s="67"/>
      <c r="G28" s="67"/>
      <c r="H28" s="67"/>
      <c r="I28" s="67"/>
      <c r="J28" s="67"/>
      <c r="K28" s="67"/>
      <c r="L28" s="67"/>
      <c r="M28" s="67"/>
      <c r="N28" s="67"/>
      <c r="O28" s="67"/>
      <c r="P28" s="67"/>
    </row>
    <row r="29" spans="1:16">
      <c r="A29" s="177">
        <v>10</v>
      </c>
      <c r="B29" s="15" t="s">
        <v>105</v>
      </c>
      <c r="C29" s="204" t="s">
        <v>387</v>
      </c>
      <c r="D29" s="15" t="s">
        <v>90</v>
      </c>
      <c r="E29" s="179">
        <v>50</v>
      </c>
      <c r="F29" s="67"/>
      <c r="G29" s="67"/>
      <c r="H29" s="67"/>
      <c r="I29" s="67"/>
      <c r="J29" s="67"/>
      <c r="K29" s="67"/>
      <c r="L29" s="67"/>
      <c r="M29" s="67"/>
      <c r="N29" s="67"/>
      <c r="O29" s="67"/>
      <c r="P29" s="67"/>
    </row>
    <row r="30" spans="1:16">
      <c r="A30" s="177">
        <v>11</v>
      </c>
      <c r="B30" s="15" t="s">
        <v>105</v>
      </c>
      <c r="C30" s="204" t="s">
        <v>388</v>
      </c>
      <c r="D30" s="15" t="s">
        <v>39</v>
      </c>
      <c r="E30" s="179">
        <v>1</v>
      </c>
      <c r="F30" s="67"/>
      <c r="G30" s="67"/>
      <c r="H30" s="67"/>
      <c r="I30" s="67"/>
      <c r="J30" s="67"/>
      <c r="K30" s="67"/>
      <c r="L30" s="67"/>
      <c r="M30" s="67"/>
      <c r="N30" s="67"/>
      <c r="O30" s="67"/>
      <c r="P30" s="67"/>
    </row>
    <row r="31" spans="1:16">
      <c r="A31" s="194"/>
      <c r="B31" s="195"/>
      <c r="C31" s="196" t="s">
        <v>389</v>
      </c>
      <c r="D31" s="197"/>
      <c r="E31" s="198"/>
      <c r="F31" s="67"/>
      <c r="G31" s="67"/>
      <c r="H31" s="67"/>
      <c r="I31" s="67"/>
      <c r="J31" s="67"/>
      <c r="K31" s="67"/>
      <c r="L31" s="67"/>
      <c r="M31" s="67"/>
      <c r="N31" s="67"/>
      <c r="O31" s="67"/>
      <c r="P31" s="67"/>
    </row>
    <row r="32" spans="1:16">
      <c r="A32" s="177">
        <v>1</v>
      </c>
      <c r="B32" s="15" t="s">
        <v>105</v>
      </c>
      <c r="C32" s="205" t="s">
        <v>390</v>
      </c>
      <c r="D32" s="15" t="s">
        <v>100</v>
      </c>
      <c r="E32" s="179">
        <v>1</v>
      </c>
      <c r="F32" s="67"/>
      <c r="G32" s="67"/>
      <c r="H32" s="67"/>
      <c r="I32" s="67"/>
      <c r="J32" s="67"/>
      <c r="K32" s="67"/>
      <c r="L32" s="67"/>
      <c r="M32" s="67"/>
      <c r="N32" s="67"/>
      <c r="O32" s="67"/>
      <c r="P32" s="67"/>
    </row>
    <row r="33" spans="1:16">
      <c r="A33" s="177">
        <v>2</v>
      </c>
      <c r="B33" s="15" t="s">
        <v>105</v>
      </c>
      <c r="C33" s="205" t="s">
        <v>391</v>
      </c>
      <c r="D33" s="15" t="s">
        <v>59</v>
      </c>
      <c r="E33" s="179">
        <v>150</v>
      </c>
      <c r="F33" s="67"/>
      <c r="G33" s="67"/>
      <c r="H33" s="67"/>
      <c r="I33" s="67"/>
      <c r="J33" s="67"/>
      <c r="K33" s="67"/>
      <c r="L33" s="67"/>
      <c r="M33" s="67"/>
      <c r="N33" s="67"/>
      <c r="O33" s="67"/>
      <c r="P33" s="67"/>
    </row>
    <row r="34" spans="1:16">
      <c r="A34" s="177">
        <v>3</v>
      </c>
      <c r="B34" s="15" t="s">
        <v>105</v>
      </c>
      <c r="C34" s="205" t="s">
        <v>392</v>
      </c>
      <c r="D34" s="15" t="s">
        <v>59</v>
      </c>
      <c r="E34" s="179">
        <v>12</v>
      </c>
      <c r="F34" s="67"/>
      <c r="G34" s="67"/>
      <c r="H34" s="67"/>
      <c r="I34" s="67"/>
      <c r="J34" s="67"/>
      <c r="K34" s="67"/>
      <c r="L34" s="67"/>
      <c r="M34" s="67"/>
      <c r="N34" s="67"/>
      <c r="O34" s="67"/>
      <c r="P34" s="67"/>
    </row>
    <row r="35" spans="1:16">
      <c r="A35" s="177">
        <v>4</v>
      </c>
      <c r="B35" s="15" t="s">
        <v>105</v>
      </c>
      <c r="C35" s="205" t="s">
        <v>393</v>
      </c>
      <c r="D35" s="15" t="s">
        <v>59</v>
      </c>
      <c r="E35" s="179">
        <v>12</v>
      </c>
      <c r="F35" s="67"/>
      <c r="G35" s="67"/>
      <c r="H35" s="67"/>
      <c r="I35" s="67"/>
      <c r="J35" s="67"/>
      <c r="K35" s="67"/>
      <c r="L35" s="67"/>
      <c r="M35" s="67"/>
      <c r="N35" s="67"/>
      <c r="O35" s="67"/>
      <c r="P35" s="67"/>
    </row>
    <row r="36" spans="1:16">
      <c r="A36" s="177">
        <v>5</v>
      </c>
      <c r="B36" s="15" t="s">
        <v>105</v>
      </c>
      <c r="C36" s="205" t="s">
        <v>394</v>
      </c>
      <c r="D36" s="15" t="s">
        <v>100</v>
      </c>
      <c r="E36" s="179">
        <v>6</v>
      </c>
      <c r="F36" s="67"/>
      <c r="G36" s="67"/>
      <c r="H36" s="67"/>
      <c r="I36" s="67"/>
      <c r="J36" s="67"/>
      <c r="K36" s="67"/>
      <c r="L36" s="67"/>
      <c r="M36" s="67"/>
      <c r="N36" s="67"/>
      <c r="O36" s="67"/>
      <c r="P36" s="67"/>
    </row>
    <row r="37" spans="1:16">
      <c r="A37" s="177">
        <v>6</v>
      </c>
      <c r="B37" s="15" t="s">
        <v>105</v>
      </c>
      <c r="C37" s="205" t="s">
        <v>395</v>
      </c>
      <c r="D37" s="15" t="s">
        <v>61</v>
      </c>
      <c r="E37" s="179">
        <v>1</v>
      </c>
      <c r="F37" s="67"/>
      <c r="G37" s="67"/>
      <c r="H37" s="67"/>
      <c r="I37" s="67"/>
      <c r="J37" s="67"/>
      <c r="K37" s="67"/>
      <c r="L37" s="67"/>
      <c r="M37" s="67"/>
      <c r="N37" s="67"/>
      <c r="O37" s="67"/>
      <c r="P37" s="67"/>
    </row>
    <row r="38" spans="1:16" ht="25.5">
      <c r="A38" s="177">
        <v>7</v>
      </c>
      <c r="B38" s="15" t="s">
        <v>105</v>
      </c>
      <c r="C38" s="168" t="s">
        <v>396</v>
      </c>
      <c r="D38" s="15" t="s">
        <v>59</v>
      </c>
      <c r="E38" s="179">
        <v>50</v>
      </c>
      <c r="F38" s="67"/>
      <c r="G38" s="67"/>
      <c r="H38" s="67"/>
      <c r="I38" s="67"/>
      <c r="J38" s="67"/>
      <c r="K38" s="67"/>
      <c r="L38" s="67"/>
      <c r="M38" s="67"/>
      <c r="N38" s="67"/>
      <c r="O38" s="67"/>
      <c r="P38" s="67"/>
    </row>
    <row r="39" spans="1:16" ht="13.5" thickBot="1">
      <c r="A39" s="177">
        <v>8</v>
      </c>
      <c r="B39" s="15" t="s">
        <v>105</v>
      </c>
      <c r="C39" s="168" t="s">
        <v>397</v>
      </c>
      <c r="D39" s="15" t="s">
        <v>61</v>
      </c>
      <c r="E39" s="179">
        <v>1</v>
      </c>
      <c r="F39" s="67"/>
      <c r="G39" s="67"/>
      <c r="H39" s="67"/>
      <c r="I39" s="67"/>
      <c r="J39" s="67"/>
      <c r="K39" s="67"/>
      <c r="L39" s="67"/>
      <c r="M39" s="67"/>
      <c r="N39" s="67"/>
      <c r="O39" s="67"/>
      <c r="P39" s="67"/>
    </row>
    <row r="40" spans="1:16" ht="15" thickBot="1">
      <c r="A40" s="266" t="s">
        <v>75</v>
      </c>
      <c r="B40" s="267"/>
      <c r="C40" s="267"/>
      <c r="D40" s="267"/>
      <c r="E40" s="267"/>
      <c r="F40" s="267"/>
      <c r="G40" s="267"/>
      <c r="H40" s="267"/>
      <c r="I40" s="267"/>
      <c r="J40" s="267"/>
      <c r="K40" s="268"/>
      <c r="L40" s="171"/>
      <c r="M40" s="171"/>
      <c r="N40" s="171"/>
      <c r="O40" s="171"/>
      <c r="P40" s="172"/>
    </row>
    <row r="41" spans="1:16">
      <c r="A41" s="26"/>
      <c r="B41" s="26"/>
      <c r="C41" s="27"/>
      <c r="D41" s="27"/>
      <c r="E41" s="114"/>
      <c r="F41" s="26"/>
      <c r="G41" s="26"/>
      <c r="H41" s="26"/>
      <c r="I41" s="26"/>
      <c r="J41" s="26"/>
      <c r="K41" s="26"/>
      <c r="L41" s="26"/>
      <c r="M41" s="26"/>
      <c r="N41" s="26"/>
      <c r="O41" s="26"/>
      <c r="P41" s="26"/>
    </row>
    <row r="42" spans="1:16">
      <c r="A42" s="259" t="s">
        <v>5</v>
      </c>
      <c r="B42" s="259"/>
      <c r="C42" s="38"/>
      <c r="D42" s="260"/>
      <c r="E42" s="258"/>
      <c r="F42" s="26"/>
      <c r="G42" s="259" t="s">
        <v>27</v>
      </c>
      <c r="H42" s="259"/>
      <c r="I42" s="262"/>
      <c r="J42" s="262"/>
      <c r="K42" s="262"/>
      <c r="L42" s="262"/>
      <c r="M42" s="262"/>
      <c r="N42" s="261"/>
      <c r="O42" s="259"/>
      <c r="P42" s="26"/>
    </row>
    <row r="43" spans="1:16" s="26" customFormat="1">
      <c r="C43" s="39" t="s">
        <v>28</v>
      </c>
      <c r="D43" s="27"/>
      <c r="E43" s="27"/>
      <c r="K43" s="39" t="s">
        <v>28</v>
      </c>
    </row>
    <row r="44" spans="1:16" s="26" customFormat="1">
      <c r="C44" s="27"/>
      <c r="D44" s="27"/>
      <c r="E44" s="27"/>
    </row>
    <row r="45" spans="1:16" s="26" customFormat="1">
      <c r="A45" s="259" t="s">
        <v>6</v>
      </c>
      <c r="B45" s="259"/>
      <c r="C45" s="27"/>
      <c r="D45" s="27"/>
      <c r="E45" s="27"/>
      <c r="G45" s="259" t="s">
        <v>6</v>
      </c>
      <c r="H45" s="259"/>
    </row>
    <row r="46" spans="1:16" s="26" customFormat="1">
      <c r="C46" s="27"/>
      <c r="D46" s="27"/>
      <c r="E46" s="27"/>
    </row>
    <row r="47" spans="1:16" s="26" customFormat="1">
      <c r="C47" s="27"/>
      <c r="D47" s="27"/>
      <c r="E47" s="27"/>
    </row>
    <row r="48" spans="1:16" s="26" customFormat="1">
      <c r="C48" s="27"/>
      <c r="D48" s="27"/>
      <c r="E48" s="27"/>
    </row>
    <row r="49" spans="3:5" s="26" customFormat="1">
      <c r="C49" s="27"/>
      <c r="D49" s="27"/>
      <c r="E49" s="27"/>
    </row>
    <row r="50" spans="3:5" s="26" customFormat="1">
      <c r="C50" s="27"/>
      <c r="D50" s="27"/>
      <c r="E50" s="27"/>
    </row>
    <row r="51" spans="3:5" s="26" customFormat="1">
      <c r="C51" s="27"/>
      <c r="D51" s="27"/>
      <c r="E51" s="27"/>
    </row>
    <row r="52" spans="3:5" s="26" customFormat="1">
      <c r="C52" s="27"/>
      <c r="D52" s="27"/>
      <c r="E52" s="27"/>
    </row>
    <row r="53" spans="3:5" s="26" customFormat="1">
      <c r="C53" s="27"/>
      <c r="D53" s="27"/>
      <c r="E53" s="27"/>
    </row>
    <row r="54" spans="3:5" s="26" customFormat="1">
      <c r="C54" s="27"/>
      <c r="D54" s="27"/>
      <c r="E54" s="27"/>
    </row>
    <row r="55" spans="3:5" s="26" customFormat="1">
      <c r="C55" s="27"/>
      <c r="D55" s="27"/>
      <c r="E55" s="27"/>
    </row>
    <row r="56" spans="3:5" s="26" customFormat="1">
      <c r="C56" s="27"/>
      <c r="D56" s="27"/>
      <c r="E56" s="27"/>
    </row>
    <row r="57" spans="3:5" s="26" customFormat="1">
      <c r="C57" s="27"/>
      <c r="D57" s="27"/>
      <c r="E57" s="27"/>
    </row>
    <row r="58" spans="3:5" s="26" customFormat="1">
      <c r="C58" s="27"/>
      <c r="D58" s="27"/>
      <c r="E58" s="27"/>
    </row>
    <row r="59" spans="3:5" s="26" customFormat="1">
      <c r="C59" s="27"/>
      <c r="D59" s="27"/>
      <c r="E59" s="27"/>
    </row>
    <row r="60" spans="3:5" s="26" customFormat="1">
      <c r="C60" s="27"/>
      <c r="D60" s="27"/>
      <c r="E60" s="27"/>
    </row>
    <row r="61" spans="3:5" s="26" customFormat="1">
      <c r="C61" s="27"/>
      <c r="D61" s="27"/>
      <c r="E61" s="27"/>
    </row>
    <row r="62" spans="3:5" s="26" customFormat="1">
      <c r="C62" s="27"/>
      <c r="D62" s="27"/>
      <c r="E62" s="27"/>
    </row>
    <row r="63" spans="3:5" s="26" customFormat="1">
      <c r="C63" s="27"/>
      <c r="D63" s="27"/>
      <c r="E63" s="27"/>
    </row>
    <row r="64" spans="3:5" s="26" customFormat="1">
      <c r="C64" s="27"/>
      <c r="D64" s="27"/>
      <c r="E64" s="27"/>
    </row>
    <row r="65" spans="3:5" s="26" customFormat="1">
      <c r="C65" s="27"/>
      <c r="D65" s="27"/>
      <c r="E65" s="27"/>
    </row>
    <row r="66" spans="3:5" s="26" customFormat="1">
      <c r="C66" s="27"/>
      <c r="D66" s="27"/>
      <c r="E66" s="27"/>
    </row>
    <row r="67" spans="3:5" s="26" customFormat="1">
      <c r="C67" s="27"/>
      <c r="D67" s="27"/>
      <c r="E67" s="27"/>
    </row>
    <row r="68" spans="3:5" s="26" customFormat="1">
      <c r="C68" s="27"/>
      <c r="D68" s="27"/>
      <c r="E68" s="27"/>
    </row>
    <row r="69" spans="3:5" s="26" customFormat="1">
      <c r="C69" s="27"/>
      <c r="D69" s="27"/>
      <c r="E69" s="27"/>
    </row>
    <row r="70" spans="3:5" s="26" customFormat="1">
      <c r="C70" s="27"/>
      <c r="D70" s="27"/>
      <c r="E70" s="27"/>
    </row>
    <row r="71" spans="3:5" s="26" customFormat="1">
      <c r="C71" s="27"/>
      <c r="D71" s="27"/>
      <c r="E71" s="27"/>
    </row>
    <row r="72" spans="3:5" s="26" customFormat="1">
      <c r="C72" s="27"/>
      <c r="D72" s="27"/>
      <c r="E72" s="27"/>
    </row>
    <row r="73" spans="3:5" s="26" customFormat="1">
      <c r="C73" s="27"/>
      <c r="D73" s="27"/>
      <c r="E73" s="27"/>
    </row>
    <row r="74" spans="3:5" s="26" customFormat="1">
      <c r="C74" s="27"/>
      <c r="D74" s="27"/>
      <c r="E74" s="27"/>
    </row>
    <row r="75" spans="3:5" s="26" customFormat="1">
      <c r="C75" s="27"/>
      <c r="D75" s="27"/>
      <c r="E75" s="27"/>
    </row>
    <row r="76" spans="3:5" s="26" customFormat="1">
      <c r="C76" s="27"/>
      <c r="D76" s="27"/>
      <c r="E76" s="27"/>
    </row>
    <row r="77" spans="3:5" s="26" customFormat="1">
      <c r="C77" s="27"/>
      <c r="D77" s="27"/>
      <c r="E77" s="27"/>
    </row>
    <row r="78" spans="3:5" s="26" customFormat="1">
      <c r="C78" s="27"/>
      <c r="D78" s="27"/>
      <c r="E78" s="27"/>
    </row>
    <row r="79" spans="3:5" s="26" customFormat="1">
      <c r="C79" s="27"/>
      <c r="D79" s="27"/>
      <c r="E79" s="27"/>
    </row>
    <row r="80" spans="3:5" s="26" customFormat="1">
      <c r="C80" s="27"/>
      <c r="D80" s="27"/>
      <c r="E80" s="27"/>
    </row>
    <row r="81" spans="3:5" s="26" customFormat="1">
      <c r="C81" s="27"/>
      <c r="D81" s="27"/>
      <c r="E81" s="27"/>
    </row>
    <row r="82" spans="3:5" s="26" customFormat="1">
      <c r="C82" s="27"/>
      <c r="D82" s="27"/>
      <c r="E82" s="27"/>
    </row>
    <row r="83" spans="3:5" s="26" customFormat="1">
      <c r="C83" s="27"/>
      <c r="D83" s="27"/>
      <c r="E83" s="27"/>
    </row>
    <row r="84" spans="3:5" s="26" customFormat="1">
      <c r="C84" s="27"/>
      <c r="D84" s="27"/>
      <c r="E84" s="27"/>
    </row>
    <row r="85" spans="3:5" s="26" customFormat="1">
      <c r="C85" s="27"/>
      <c r="D85" s="27"/>
      <c r="E85" s="27"/>
    </row>
    <row r="86" spans="3:5" s="26" customFormat="1">
      <c r="C86" s="27"/>
      <c r="D86" s="27"/>
      <c r="E86" s="27"/>
    </row>
    <row r="87" spans="3:5" s="26" customFormat="1">
      <c r="C87" s="27"/>
      <c r="D87" s="27"/>
      <c r="E87" s="27"/>
    </row>
    <row r="88" spans="3:5" s="26" customFormat="1">
      <c r="C88" s="27"/>
      <c r="D88" s="27"/>
      <c r="E88" s="27"/>
    </row>
    <row r="89" spans="3:5" s="26" customFormat="1">
      <c r="C89" s="27"/>
      <c r="D89" s="27"/>
      <c r="E89" s="27"/>
    </row>
    <row r="90" spans="3:5" s="26" customFormat="1">
      <c r="C90" s="27"/>
      <c r="D90" s="27"/>
      <c r="E90" s="27"/>
    </row>
    <row r="91" spans="3:5" s="26" customFormat="1">
      <c r="C91" s="27"/>
      <c r="D91" s="27"/>
      <c r="E91" s="27"/>
    </row>
    <row r="92" spans="3:5" s="26" customFormat="1">
      <c r="C92" s="27"/>
      <c r="D92" s="27"/>
      <c r="E92" s="27"/>
    </row>
    <row r="93" spans="3:5" s="26" customFormat="1">
      <c r="C93" s="27"/>
      <c r="D93" s="27"/>
      <c r="E93" s="27"/>
    </row>
    <row r="94" spans="3:5" s="26" customFormat="1">
      <c r="C94" s="27"/>
      <c r="D94" s="27"/>
      <c r="E94" s="27"/>
    </row>
    <row r="95" spans="3:5" s="26" customFormat="1">
      <c r="C95" s="27"/>
      <c r="D95" s="27"/>
      <c r="E95" s="27"/>
    </row>
    <row r="96" spans="3:5" s="26" customFormat="1">
      <c r="C96" s="27"/>
      <c r="D96" s="27"/>
      <c r="E96" s="27"/>
    </row>
    <row r="97" spans="3:5" s="26" customFormat="1">
      <c r="C97" s="27"/>
      <c r="D97" s="27"/>
      <c r="E97" s="27"/>
    </row>
    <row r="98" spans="3:5" s="26" customFormat="1">
      <c r="C98" s="27"/>
      <c r="D98" s="27"/>
      <c r="E98" s="27"/>
    </row>
    <row r="99" spans="3:5" s="26" customFormat="1">
      <c r="C99" s="27"/>
      <c r="D99" s="27"/>
      <c r="E99" s="27"/>
    </row>
    <row r="100" spans="3:5" s="26" customFormat="1">
      <c r="C100" s="27"/>
      <c r="D100" s="27"/>
      <c r="E100" s="27"/>
    </row>
    <row r="101" spans="3:5" s="26" customFormat="1">
      <c r="C101" s="27"/>
      <c r="D101" s="27"/>
      <c r="E101" s="27"/>
    </row>
    <row r="102" spans="3:5" s="26" customFormat="1">
      <c r="C102" s="27"/>
      <c r="D102" s="27"/>
      <c r="E102" s="27"/>
    </row>
    <row r="103" spans="3:5" s="26" customFormat="1">
      <c r="C103" s="27"/>
      <c r="D103" s="27"/>
      <c r="E103" s="27"/>
    </row>
    <row r="104" spans="3:5" s="26" customFormat="1">
      <c r="C104" s="27"/>
      <c r="D104" s="27"/>
      <c r="E104" s="27"/>
    </row>
    <row r="105" spans="3:5" s="26" customFormat="1">
      <c r="C105" s="27"/>
      <c r="D105" s="27"/>
      <c r="E105" s="27"/>
    </row>
    <row r="106" spans="3:5" s="26" customFormat="1">
      <c r="C106" s="27"/>
      <c r="D106" s="27"/>
      <c r="E106" s="27"/>
    </row>
    <row r="107" spans="3:5" s="26" customFormat="1">
      <c r="C107" s="27"/>
      <c r="D107" s="27"/>
      <c r="E107" s="27"/>
    </row>
    <row r="108" spans="3:5" s="26" customFormat="1">
      <c r="C108" s="27"/>
      <c r="D108" s="27"/>
      <c r="E108" s="27"/>
    </row>
    <row r="109" spans="3:5" s="26" customFormat="1">
      <c r="C109" s="27"/>
      <c r="D109" s="27"/>
      <c r="E109" s="27"/>
    </row>
    <row r="110" spans="3:5" s="26" customFormat="1">
      <c r="C110" s="27"/>
      <c r="D110" s="27"/>
      <c r="E110" s="27"/>
    </row>
    <row r="111" spans="3:5" s="26" customFormat="1">
      <c r="C111" s="27"/>
      <c r="D111" s="27"/>
      <c r="E111" s="27"/>
    </row>
    <row r="112" spans="3:5" s="26" customFormat="1">
      <c r="C112" s="27"/>
      <c r="D112" s="27"/>
      <c r="E112" s="27"/>
    </row>
    <row r="113" spans="3:5" s="26" customFormat="1">
      <c r="C113" s="27"/>
      <c r="D113" s="27"/>
      <c r="E113" s="27"/>
    </row>
    <row r="114" spans="3:5" s="26" customFormat="1">
      <c r="C114" s="27"/>
      <c r="D114" s="27"/>
      <c r="E114" s="27"/>
    </row>
    <row r="115" spans="3:5" s="26" customFormat="1">
      <c r="C115" s="27"/>
      <c r="D115" s="27"/>
      <c r="E115" s="27"/>
    </row>
    <row r="116" spans="3:5" s="26" customFormat="1">
      <c r="C116" s="27"/>
      <c r="D116" s="27"/>
      <c r="E116" s="27"/>
    </row>
    <row r="117" spans="3:5" s="26" customFormat="1">
      <c r="C117" s="27"/>
      <c r="D117" s="27"/>
      <c r="E117" s="27"/>
    </row>
    <row r="118" spans="3:5" s="26" customFormat="1">
      <c r="C118" s="27"/>
      <c r="D118" s="27"/>
      <c r="E118" s="27"/>
    </row>
    <row r="119" spans="3:5" s="26" customFormat="1">
      <c r="C119" s="27"/>
      <c r="D119" s="27"/>
      <c r="E119" s="27"/>
    </row>
    <row r="120" spans="3:5" s="26" customFormat="1">
      <c r="C120" s="27"/>
      <c r="D120" s="27"/>
      <c r="E120" s="27"/>
    </row>
    <row r="121" spans="3:5" s="26" customFormat="1">
      <c r="C121" s="27"/>
      <c r="D121" s="27"/>
      <c r="E121" s="27"/>
    </row>
    <row r="122" spans="3:5" s="26" customFormat="1">
      <c r="C122" s="27"/>
      <c r="D122" s="27"/>
      <c r="E122" s="27"/>
    </row>
    <row r="123" spans="3:5" s="26" customFormat="1">
      <c r="C123" s="27"/>
      <c r="D123" s="27"/>
      <c r="E123" s="27"/>
    </row>
    <row r="124" spans="3:5" s="26" customFormat="1">
      <c r="C124" s="27"/>
      <c r="D124" s="27"/>
      <c r="E124" s="27"/>
    </row>
    <row r="125" spans="3:5" s="26" customFormat="1">
      <c r="C125" s="27"/>
      <c r="D125" s="27"/>
      <c r="E125" s="27"/>
    </row>
    <row r="126" spans="3:5" s="26" customFormat="1">
      <c r="C126" s="27"/>
      <c r="D126" s="27"/>
      <c r="E126" s="27"/>
    </row>
    <row r="127" spans="3:5" s="26" customFormat="1">
      <c r="C127" s="27"/>
      <c r="D127" s="27"/>
      <c r="E127" s="27"/>
    </row>
    <row r="128" spans="3:5" s="26" customFormat="1">
      <c r="C128" s="27"/>
      <c r="D128" s="27"/>
      <c r="E128" s="27"/>
    </row>
    <row r="129" spans="3:5" s="26" customFormat="1">
      <c r="C129" s="27"/>
      <c r="D129" s="27"/>
      <c r="E129" s="27"/>
    </row>
    <row r="130" spans="3:5" s="26" customFormat="1">
      <c r="C130" s="27"/>
      <c r="D130" s="27"/>
      <c r="E130" s="27"/>
    </row>
    <row r="131" spans="3:5" s="26" customFormat="1">
      <c r="C131" s="27"/>
      <c r="D131" s="27"/>
      <c r="E131" s="27"/>
    </row>
    <row r="132" spans="3:5" s="26" customFormat="1">
      <c r="C132" s="27"/>
      <c r="D132" s="27"/>
      <c r="E132" s="27"/>
    </row>
    <row r="133" spans="3:5" s="26" customFormat="1">
      <c r="C133" s="27"/>
      <c r="D133" s="27"/>
      <c r="E133" s="27"/>
    </row>
    <row r="134" spans="3:5" s="26" customFormat="1">
      <c r="C134" s="27"/>
      <c r="D134" s="27"/>
      <c r="E134" s="27"/>
    </row>
    <row r="135" spans="3:5" s="26" customFormat="1">
      <c r="C135" s="27"/>
      <c r="D135" s="27"/>
      <c r="E135" s="27"/>
    </row>
    <row r="136" spans="3:5" s="26" customFormat="1">
      <c r="C136" s="27"/>
      <c r="D136" s="27"/>
      <c r="E136" s="27"/>
    </row>
    <row r="137" spans="3:5" s="26" customFormat="1">
      <c r="C137" s="27"/>
      <c r="D137" s="27"/>
      <c r="E137" s="27"/>
    </row>
    <row r="138" spans="3:5" s="26" customFormat="1">
      <c r="C138" s="27"/>
      <c r="D138" s="27"/>
      <c r="E138" s="27"/>
    </row>
    <row r="139" spans="3:5" s="26" customFormat="1">
      <c r="C139" s="27"/>
      <c r="D139" s="27"/>
      <c r="E139" s="27"/>
    </row>
    <row r="140" spans="3:5" s="26" customFormat="1">
      <c r="C140" s="27"/>
      <c r="D140" s="27"/>
      <c r="E140" s="27"/>
    </row>
    <row r="141" spans="3:5" s="26" customFormat="1">
      <c r="C141" s="27"/>
      <c r="D141" s="27"/>
      <c r="E141" s="27"/>
    </row>
    <row r="142" spans="3:5" s="26" customFormat="1">
      <c r="C142" s="27"/>
      <c r="D142" s="27"/>
      <c r="E142" s="27"/>
    </row>
    <row r="143" spans="3:5" s="26" customFormat="1">
      <c r="C143" s="27"/>
      <c r="D143" s="27"/>
      <c r="E143" s="27"/>
    </row>
    <row r="144" spans="3:5" s="26" customFormat="1">
      <c r="C144" s="27"/>
      <c r="D144" s="27"/>
      <c r="E144" s="27"/>
    </row>
    <row r="145" spans="3:5" s="26" customFormat="1">
      <c r="C145" s="27"/>
      <c r="D145" s="27"/>
      <c r="E145" s="27"/>
    </row>
    <row r="146" spans="3:5" s="26" customFormat="1">
      <c r="C146" s="27"/>
      <c r="D146" s="27"/>
      <c r="E146" s="27"/>
    </row>
    <row r="147" spans="3:5" s="26" customFormat="1">
      <c r="C147" s="27"/>
      <c r="D147" s="27"/>
      <c r="E147" s="27"/>
    </row>
    <row r="148" spans="3:5" s="26" customFormat="1">
      <c r="C148" s="27"/>
      <c r="D148" s="27"/>
      <c r="E148" s="27"/>
    </row>
    <row r="149" spans="3:5" s="26" customFormat="1">
      <c r="C149" s="27"/>
      <c r="D149" s="27"/>
      <c r="E149" s="27"/>
    </row>
    <row r="150" spans="3:5" s="26" customFormat="1">
      <c r="C150" s="27"/>
      <c r="D150" s="27"/>
      <c r="E150" s="27"/>
    </row>
    <row r="151" spans="3:5" s="26" customFormat="1">
      <c r="C151" s="27"/>
      <c r="D151" s="27"/>
      <c r="E151" s="27"/>
    </row>
    <row r="152" spans="3:5" s="26" customFormat="1">
      <c r="C152" s="27"/>
      <c r="D152" s="27"/>
      <c r="E152" s="27"/>
    </row>
    <row r="153" spans="3:5" s="26" customFormat="1">
      <c r="C153" s="27"/>
      <c r="D153" s="27"/>
      <c r="E153" s="27"/>
    </row>
    <row r="154" spans="3:5" s="26" customFormat="1">
      <c r="C154" s="27"/>
      <c r="D154" s="27"/>
      <c r="E154" s="27"/>
    </row>
    <row r="155" spans="3:5" s="26" customFormat="1">
      <c r="C155" s="27"/>
      <c r="D155" s="27"/>
      <c r="E155" s="27"/>
    </row>
    <row r="156" spans="3:5" s="26" customFormat="1">
      <c r="C156" s="27"/>
      <c r="D156" s="27"/>
      <c r="E156" s="27"/>
    </row>
    <row r="157" spans="3:5" s="26" customFormat="1">
      <c r="C157" s="27"/>
      <c r="D157" s="27"/>
      <c r="E157" s="27"/>
    </row>
    <row r="158" spans="3:5" s="26" customFormat="1">
      <c r="C158" s="27"/>
      <c r="D158" s="27"/>
      <c r="E158" s="27"/>
    </row>
    <row r="159" spans="3:5" s="26" customFormat="1">
      <c r="C159" s="27"/>
      <c r="D159" s="27"/>
      <c r="E159" s="27"/>
    </row>
    <row r="160" spans="3:5" s="26" customFormat="1">
      <c r="C160" s="27"/>
      <c r="D160" s="27"/>
      <c r="E160" s="27"/>
    </row>
    <row r="161" spans="3:5" s="26" customFormat="1">
      <c r="C161" s="27"/>
      <c r="D161" s="27"/>
      <c r="E161" s="27"/>
    </row>
    <row r="162" spans="3:5" s="26" customFormat="1">
      <c r="C162" s="27"/>
      <c r="D162" s="27"/>
      <c r="E162" s="27"/>
    </row>
    <row r="163" spans="3:5" s="26" customFormat="1">
      <c r="C163" s="27"/>
      <c r="D163" s="27"/>
      <c r="E163" s="27"/>
    </row>
    <row r="164" spans="3:5" s="26" customFormat="1">
      <c r="C164" s="27"/>
      <c r="D164" s="27"/>
      <c r="E164" s="27"/>
    </row>
    <row r="165" spans="3:5" s="26" customFormat="1">
      <c r="C165" s="27"/>
      <c r="D165" s="27"/>
      <c r="E165" s="27"/>
    </row>
    <row r="166" spans="3:5" s="26" customFormat="1">
      <c r="C166" s="27"/>
      <c r="D166" s="27"/>
      <c r="E166" s="27"/>
    </row>
    <row r="167" spans="3:5" s="26" customFormat="1">
      <c r="C167" s="27"/>
      <c r="D167" s="27"/>
      <c r="E167" s="27"/>
    </row>
    <row r="168" spans="3:5" s="26" customFormat="1">
      <c r="C168" s="27"/>
      <c r="D168" s="27"/>
      <c r="E168" s="27"/>
    </row>
    <row r="169" spans="3:5" s="26" customFormat="1">
      <c r="C169" s="27"/>
      <c r="D169" s="27"/>
      <c r="E169" s="27"/>
    </row>
    <row r="170" spans="3:5" s="26" customFormat="1">
      <c r="C170" s="27"/>
      <c r="D170" s="27"/>
      <c r="E170" s="27"/>
    </row>
    <row r="171" spans="3:5" s="26" customFormat="1">
      <c r="C171" s="27"/>
      <c r="D171" s="27"/>
      <c r="E171" s="27"/>
    </row>
    <row r="172" spans="3:5" s="26" customFormat="1">
      <c r="C172" s="27"/>
      <c r="D172" s="27"/>
      <c r="E172" s="27"/>
    </row>
    <row r="173" spans="3:5" s="26" customFormat="1">
      <c r="C173" s="27"/>
      <c r="D173" s="27"/>
      <c r="E173" s="27"/>
    </row>
    <row r="174" spans="3:5" s="26" customFormat="1">
      <c r="C174" s="27"/>
      <c r="D174" s="27"/>
      <c r="E174" s="27"/>
    </row>
    <row r="175" spans="3:5" s="26" customFormat="1">
      <c r="C175" s="27"/>
      <c r="D175" s="27"/>
      <c r="E175" s="27"/>
    </row>
    <row r="176" spans="3:5" s="26" customFormat="1">
      <c r="C176" s="27"/>
      <c r="D176" s="27"/>
      <c r="E176" s="27"/>
    </row>
    <row r="177" spans="3:5" s="26" customFormat="1">
      <c r="C177" s="27"/>
      <c r="D177" s="27"/>
      <c r="E177" s="27"/>
    </row>
    <row r="178" spans="3:5" s="26" customFormat="1">
      <c r="C178" s="27"/>
      <c r="D178" s="27"/>
      <c r="E178" s="27"/>
    </row>
    <row r="179" spans="3:5" s="26" customFormat="1">
      <c r="C179" s="27"/>
      <c r="D179" s="27"/>
      <c r="E179" s="27"/>
    </row>
    <row r="180" spans="3:5" s="26" customFormat="1">
      <c r="C180" s="27"/>
      <c r="D180" s="27"/>
      <c r="E180" s="27"/>
    </row>
    <row r="181" spans="3:5" s="26" customFormat="1">
      <c r="C181" s="27"/>
      <c r="D181" s="27"/>
      <c r="E181" s="27"/>
    </row>
    <row r="182" spans="3:5" s="26" customFormat="1">
      <c r="C182" s="27"/>
      <c r="D182" s="27"/>
      <c r="E182" s="27"/>
    </row>
    <row r="183" spans="3:5" s="26" customFormat="1">
      <c r="C183" s="27"/>
      <c r="D183" s="27"/>
      <c r="E183" s="27"/>
    </row>
    <row r="184" spans="3:5" s="26" customFormat="1">
      <c r="C184" s="27"/>
      <c r="D184" s="27"/>
      <c r="E184" s="27"/>
    </row>
    <row r="185" spans="3:5" s="26" customFormat="1">
      <c r="C185" s="27"/>
      <c r="D185" s="27"/>
      <c r="E185" s="27"/>
    </row>
    <row r="186" spans="3:5" s="26" customFormat="1">
      <c r="C186" s="27"/>
      <c r="D186" s="27"/>
      <c r="E186" s="27"/>
    </row>
    <row r="187" spans="3:5" s="26" customFormat="1">
      <c r="C187" s="27"/>
      <c r="D187" s="27"/>
      <c r="E187" s="27"/>
    </row>
    <row r="188" spans="3:5" s="26" customFormat="1">
      <c r="C188" s="27"/>
      <c r="D188" s="27"/>
      <c r="E188" s="27"/>
    </row>
    <row r="189" spans="3:5" s="26" customFormat="1">
      <c r="C189" s="27"/>
      <c r="D189" s="27"/>
      <c r="E189" s="27"/>
    </row>
    <row r="190" spans="3:5" s="26" customFormat="1">
      <c r="C190" s="27"/>
      <c r="D190" s="27"/>
      <c r="E190" s="27"/>
    </row>
    <row r="191" spans="3:5" s="26" customFormat="1">
      <c r="C191" s="27"/>
      <c r="D191" s="27"/>
      <c r="E191" s="27"/>
    </row>
    <row r="192" spans="3:5" s="26" customFormat="1">
      <c r="C192" s="27"/>
      <c r="D192" s="27"/>
      <c r="E192" s="27"/>
    </row>
    <row r="193" spans="3:5" s="26" customFormat="1">
      <c r="C193" s="27"/>
      <c r="D193" s="27"/>
      <c r="E193" s="27"/>
    </row>
    <row r="194" spans="3:5" s="26" customFormat="1">
      <c r="C194" s="27"/>
      <c r="D194" s="27"/>
      <c r="E194" s="27"/>
    </row>
    <row r="195" spans="3:5" s="26" customFormat="1">
      <c r="C195" s="27"/>
      <c r="D195" s="27"/>
      <c r="E195" s="27"/>
    </row>
    <row r="196" spans="3:5" s="26" customFormat="1">
      <c r="C196" s="27"/>
      <c r="D196" s="27"/>
      <c r="E196" s="27"/>
    </row>
    <row r="197" spans="3:5" s="26" customFormat="1">
      <c r="C197" s="27"/>
      <c r="D197" s="27"/>
      <c r="E197" s="27"/>
    </row>
    <row r="198" spans="3:5" s="26" customFormat="1">
      <c r="C198" s="27"/>
      <c r="D198" s="27"/>
      <c r="E198" s="27"/>
    </row>
    <row r="199" spans="3:5" s="26" customFormat="1">
      <c r="C199" s="27"/>
      <c r="D199" s="27"/>
      <c r="E199" s="27"/>
    </row>
    <row r="200" spans="3:5" s="26" customFormat="1">
      <c r="C200" s="27"/>
      <c r="D200" s="27"/>
      <c r="E200" s="27"/>
    </row>
    <row r="201" spans="3:5" s="26" customFormat="1">
      <c r="C201" s="27"/>
      <c r="D201" s="27"/>
      <c r="E201" s="27"/>
    </row>
    <row r="202" spans="3:5" s="26" customFormat="1">
      <c r="C202" s="27"/>
      <c r="D202" s="27"/>
      <c r="E202" s="27"/>
    </row>
    <row r="203" spans="3:5" s="26" customFormat="1">
      <c r="C203" s="27"/>
      <c r="D203" s="27"/>
      <c r="E203" s="27"/>
    </row>
    <row r="204" spans="3:5" s="26" customFormat="1">
      <c r="C204" s="27"/>
      <c r="D204" s="27"/>
      <c r="E204" s="27"/>
    </row>
    <row r="205" spans="3:5" s="26" customFormat="1">
      <c r="C205" s="27"/>
      <c r="D205" s="27"/>
      <c r="E205" s="27"/>
    </row>
    <row r="206" spans="3:5" s="26" customFormat="1">
      <c r="C206" s="27"/>
      <c r="D206" s="27"/>
      <c r="E206" s="27"/>
    </row>
    <row r="207" spans="3:5" s="26" customFormat="1">
      <c r="C207" s="27"/>
      <c r="D207" s="27"/>
      <c r="E207" s="27"/>
    </row>
    <row r="208" spans="3:5" s="26" customFormat="1">
      <c r="C208" s="27"/>
      <c r="D208" s="27"/>
      <c r="E208" s="27"/>
    </row>
    <row r="209" spans="3:5" s="26" customFormat="1">
      <c r="C209" s="27"/>
      <c r="D209" s="27"/>
      <c r="E209" s="27"/>
    </row>
    <row r="210" spans="3:5" s="26" customFormat="1">
      <c r="C210" s="27"/>
      <c r="D210" s="27"/>
      <c r="E210" s="27"/>
    </row>
    <row r="211" spans="3:5" s="26" customFormat="1">
      <c r="C211" s="27"/>
      <c r="D211" s="27"/>
      <c r="E211" s="27"/>
    </row>
    <row r="212" spans="3:5" s="26" customFormat="1">
      <c r="C212" s="27"/>
      <c r="D212" s="27"/>
      <c r="E212" s="27"/>
    </row>
    <row r="213" spans="3:5" s="26" customFormat="1">
      <c r="C213" s="27"/>
      <c r="D213" s="27"/>
      <c r="E213" s="27"/>
    </row>
    <row r="214" spans="3:5" s="26" customFormat="1">
      <c r="C214" s="27"/>
      <c r="D214" s="27"/>
      <c r="E214" s="27"/>
    </row>
    <row r="215" spans="3:5" s="26" customFormat="1">
      <c r="C215" s="27"/>
      <c r="D215" s="27"/>
      <c r="E215" s="27"/>
    </row>
    <row r="216" spans="3:5" s="26" customFormat="1">
      <c r="C216" s="27"/>
      <c r="D216" s="27"/>
      <c r="E216" s="27"/>
    </row>
    <row r="217" spans="3:5" s="26" customFormat="1">
      <c r="C217" s="27"/>
      <c r="D217" s="27"/>
      <c r="E217" s="27"/>
    </row>
    <row r="218" spans="3:5" s="26" customFormat="1">
      <c r="C218" s="27"/>
      <c r="D218" s="27"/>
      <c r="E218" s="27"/>
    </row>
    <row r="219" spans="3:5" s="26" customFormat="1">
      <c r="C219" s="27"/>
      <c r="D219" s="27"/>
      <c r="E219" s="27"/>
    </row>
    <row r="220" spans="3:5" s="26" customFormat="1">
      <c r="C220" s="27"/>
      <c r="D220" s="27"/>
      <c r="E220" s="27"/>
    </row>
    <row r="221" spans="3:5" s="26" customFormat="1">
      <c r="C221" s="27"/>
      <c r="D221" s="27"/>
      <c r="E221" s="27"/>
    </row>
    <row r="222" spans="3:5" s="26" customFormat="1">
      <c r="C222" s="27"/>
      <c r="D222" s="27"/>
      <c r="E222" s="27"/>
    </row>
    <row r="223" spans="3:5" s="26" customFormat="1">
      <c r="C223" s="27"/>
      <c r="D223" s="27"/>
      <c r="E223" s="27"/>
    </row>
    <row r="224" spans="3:5" s="26" customFormat="1">
      <c r="C224" s="27"/>
      <c r="D224" s="27"/>
      <c r="E224" s="27"/>
    </row>
    <row r="225" spans="3:5" s="26" customFormat="1">
      <c r="C225" s="27"/>
      <c r="D225" s="27"/>
      <c r="E225" s="27"/>
    </row>
    <row r="226" spans="3:5" s="26" customFormat="1">
      <c r="C226" s="27"/>
      <c r="D226" s="27"/>
      <c r="E226" s="27"/>
    </row>
    <row r="227" spans="3:5" s="26" customFormat="1">
      <c r="C227" s="27"/>
      <c r="D227" s="27"/>
      <c r="E227" s="27"/>
    </row>
    <row r="228" spans="3:5" s="26" customFormat="1">
      <c r="C228" s="27"/>
      <c r="D228" s="27"/>
      <c r="E228" s="27"/>
    </row>
    <row r="229" spans="3:5" s="26" customFormat="1">
      <c r="C229" s="27"/>
      <c r="D229" s="27"/>
      <c r="E229" s="27"/>
    </row>
    <row r="230" spans="3:5" s="26" customFormat="1">
      <c r="C230" s="27"/>
      <c r="D230" s="27"/>
      <c r="E230" s="27"/>
    </row>
    <row r="231" spans="3:5" s="26" customFormat="1">
      <c r="C231" s="27"/>
      <c r="D231" s="27"/>
      <c r="E231" s="27"/>
    </row>
    <row r="232" spans="3:5" s="26" customFormat="1">
      <c r="C232" s="27"/>
      <c r="D232" s="27"/>
      <c r="E232" s="27"/>
    </row>
    <row r="233" spans="3:5" s="26" customFormat="1">
      <c r="C233" s="27"/>
      <c r="D233" s="27"/>
      <c r="E233" s="27"/>
    </row>
    <row r="234" spans="3:5" s="26" customFormat="1">
      <c r="C234" s="27"/>
      <c r="D234" s="27"/>
      <c r="E234" s="27"/>
    </row>
    <row r="235" spans="3:5" s="26" customFormat="1">
      <c r="C235" s="27"/>
      <c r="D235" s="27"/>
      <c r="E235" s="27"/>
    </row>
    <row r="236" spans="3:5" s="26" customFormat="1">
      <c r="C236" s="27"/>
      <c r="D236" s="27"/>
      <c r="E236" s="27"/>
    </row>
    <row r="237" spans="3:5" s="26" customFormat="1">
      <c r="C237" s="27"/>
      <c r="D237" s="27"/>
      <c r="E237" s="27"/>
    </row>
    <row r="238" spans="3:5" s="26" customFormat="1">
      <c r="C238" s="27"/>
      <c r="D238" s="27"/>
      <c r="E238" s="27"/>
    </row>
    <row r="239" spans="3:5" s="26" customFormat="1">
      <c r="C239" s="27"/>
      <c r="D239" s="27"/>
      <c r="E239" s="27"/>
    </row>
    <row r="240" spans="3:5" s="26" customFormat="1">
      <c r="C240" s="27"/>
      <c r="D240" s="27"/>
      <c r="E240" s="27"/>
    </row>
    <row r="241" spans="3:5" s="26" customFormat="1">
      <c r="C241" s="27"/>
      <c r="D241" s="27"/>
      <c r="E241" s="27"/>
    </row>
    <row r="242" spans="3:5" s="26" customFormat="1">
      <c r="C242" s="27"/>
      <c r="D242" s="27"/>
      <c r="E242" s="27"/>
    </row>
    <row r="243" spans="3:5" s="26" customFormat="1">
      <c r="C243" s="27"/>
      <c r="D243" s="27"/>
      <c r="E243" s="27"/>
    </row>
    <row r="244" spans="3:5" s="26" customFormat="1">
      <c r="C244" s="27"/>
      <c r="D244" s="27"/>
      <c r="E244" s="27"/>
    </row>
    <row r="245" spans="3:5" s="26" customFormat="1">
      <c r="C245" s="27"/>
      <c r="D245" s="27"/>
      <c r="E245" s="27"/>
    </row>
    <row r="246" spans="3:5" s="26" customFormat="1">
      <c r="C246" s="27"/>
      <c r="D246" s="27"/>
      <c r="E246" s="27"/>
    </row>
    <row r="247" spans="3:5" s="26" customFormat="1">
      <c r="C247" s="27"/>
      <c r="D247" s="27"/>
      <c r="E247" s="27"/>
    </row>
    <row r="248" spans="3:5" s="26" customFormat="1">
      <c r="C248" s="27"/>
      <c r="D248" s="27"/>
      <c r="E248" s="27"/>
    </row>
    <row r="249" spans="3:5" s="26" customFormat="1">
      <c r="C249" s="27"/>
      <c r="D249" s="27"/>
      <c r="E249" s="27"/>
    </row>
    <row r="250" spans="3:5" s="26" customFormat="1">
      <c r="C250" s="27"/>
      <c r="D250" s="27"/>
      <c r="E250" s="27"/>
    </row>
    <row r="251" spans="3:5" s="26" customFormat="1">
      <c r="C251" s="27"/>
      <c r="D251" s="27"/>
      <c r="E251" s="27"/>
    </row>
    <row r="252" spans="3:5" s="26" customFormat="1">
      <c r="C252" s="27"/>
      <c r="D252" s="27"/>
      <c r="E252" s="27"/>
    </row>
    <row r="253" spans="3:5" s="26" customFormat="1">
      <c r="C253" s="27"/>
      <c r="D253" s="27"/>
      <c r="E253" s="27"/>
    </row>
    <row r="254" spans="3:5" s="26" customFormat="1">
      <c r="C254" s="27"/>
      <c r="D254" s="27"/>
      <c r="E254" s="27"/>
    </row>
    <row r="255" spans="3:5" s="26" customFormat="1">
      <c r="C255" s="27"/>
      <c r="D255" s="27"/>
      <c r="E255" s="27"/>
    </row>
    <row r="256" spans="3:5" s="26" customFormat="1">
      <c r="C256" s="27"/>
      <c r="D256" s="27"/>
      <c r="E256" s="27"/>
    </row>
    <row r="257" spans="3:5" s="26" customFormat="1">
      <c r="C257" s="27"/>
      <c r="D257" s="27"/>
      <c r="E257" s="27"/>
    </row>
    <row r="258" spans="3:5" s="26" customFormat="1">
      <c r="C258" s="27"/>
      <c r="D258" s="27"/>
      <c r="E258" s="27"/>
    </row>
    <row r="259" spans="3:5" s="26" customFormat="1">
      <c r="C259" s="27"/>
      <c r="D259" s="27"/>
      <c r="E259" s="27"/>
    </row>
    <row r="260" spans="3:5" s="26" customFormat="1">
      <c r="C260" s="27"/>
      <c r="D260" s="27"/>
      <c r="E260" s="27"/>
    </row>
    <row r="261" spans="3:5" s="26" customFormat="1">
      <c r="C261" s="27"/>
      <c r="D261" s="27"/>
      <c r="E261" s="27"/>
    </row>
    <row r="262" spans="3:5" s="26" customFormat="1">
      <c r="C262" s="27"/>
      <c r="D262" s="27"/>
      <c r="E262" s="27"/>
    </row>
    <row r="263" spans="3:5" s="26" customFormat="1">
      <c r="C263" s="27"/>
      <c r="D263" s="27"/>
      <c r="E263" s="27"/>
    </row>
    <row r="264" spans="3:5" s="26" customFormat="1">
      <c r="C264" s="27"/>
      <c r="D264" s="27"/>
      <c r="E264" s="27"/>
    </row>
    <row r="265" spans="3:5" s="26" customFormat="1">
      <c r="C265" s="27"/>
      <c r="D265" s="27"/>
      <c r="E265" s="27"/>
    </row>
    <row r="266" spans="3:5" s="26" customFormat="1">
      <c r="C266" s="27"/>
      <c r="D266" s="27"/>
      <c r="E266" s="27"/>
    </row>
    <row r="267" spans="3:5" s="26" customFormat="1">
      <c r="C267" s="27"/>
      <c r="D267" s="27"/>
      <c r="E267" s="27"/>
    </row>
    <row r="268" spans="3:5" s="26" customFormat="1">
      <c r="C268" s="27"/>
      <c r="D268" s="27"/>
      <c r="E268" s="27"/>
    </row>
    <row r="269" spans="3:5" s="26" customFormat="1">
      <c r="C269" s="27"/>
      <c r="D269" s="27"/>
      <c r="E269" s="27"/>
    </row>
    <row r="270" spans="3:5" s="26" customFormat="1">
      <c r="C270" s="27"/>
      <c r="D270" s="27"/>
      <c r="E270" s="27"/>
    </row>
    <row r="271" spans="3:5" s="26" customFormat="1">
      <c r="C271" s="27"/>
      <c r="D271" s="27"/>
      <c r="E271" s="27"/>
    </row>
    <row r="272" spans="3:5" s="26" customFormat="1">
      <c r="C272" s="27"/>
      <c r="D272" s="27"/>
      <c r="E272" s="27"/>
    </row>
    <row r="273" spans="3:5" s="26" customFormat="1">
      <c r="C273" s="27"/>
      <c r="D273" s="27"/>
      <c r="E273" s="27"/>
    </row>
    <row r="274" spans="3:5" s="26" customFormat="1">
      <c r="C274" s="27"/>
      <c r="D274" s="27"/>
      <c r="E274" s="27"/>
    </row>
    <row r="275" spans="3:5" s="26" customFormat="1">
      <c r="C275" s="27"/>
      <c r="D275" s="27"/>
      <c r="E275" s="27"/>
    </row>
    <row r="276" spans="3:5" s="26" customFormat="1">
      <c r="C276" s="27"/>
      <c r="D276" s="27"/>
      <c r="E276" s="27"/>
    </row>
    <row r="277" spans="3:5" s="26" customFormat="1">
      <c r="C277" s="27"/>
      <c r="D277" s="27"/>
      <c r="E277" s="27"/>
    </row>
    <row r="278" spans="3:5" s="26" customFormat="1">
      <c r="C278" s="27"/>
      <c r="D278" s="27"/>
      <c r="E278" s="27"/>
    </row>
    <row r="279" spans="3:5" s="26" customFormat="1">
      <c r="C279" s="27"/>
      <c r="D279" s="27"/>
      <c r="E279" s="27"/>
    </row>
    <row r="280" spans="3:5" s="26" customFormat="1">
      <c r="C280" s="27"/>
      <c r="D280" s="27"/>
      <c r="E280" s="27"/>
    </row>
    <row r="281" spans="3:5" s="26" customFormat="1">
      <c r="C281" s="27"/>
      <c r="D281" s="27"/>
      <c r="E281" s="27"/>
    </row>
    <row r="282" spans="3:5" s="26" customFormat="1">
      <c r="C282" s="27"/>
      <c r="D282" s="27"/>
      <c r="E282" s="27"/>
    </row>
    <row r="283" spans="3:5" s="26" customFormat="1">
      <c r="C283" s="27"/>
      <c r="D283" s="27"/>
      <c r="E283" s="27"/>
    </row>
    <row r="284" spans="3:5" s="26" customFormat="1">
      <c r="C284" s="27"/>
      <c r="D284" s="27"/>
      <c r="E284" s="27"/>
    </row>
    <row r="285" spans="3:5" s="26" customFormat="1">
      <c r="C285" s="27"/>
      <c r="D285" s="27"/>
      <c r="E285" s="27"/>
    </row>
    <row r="286" spans="3:5" s="26" customFormat="1">
      <c r="C286" s="27"/>
      <c r="D286" s="27"/>
      <c r="E286" s="27"/>
    </row>
    <row r="287" spans="3:5" s="26" customFormat="1">
      <c r="C287" s="27"/>
      <c r="D287" s="27"/>
      <c r="E287" s="27"/>
    </row>
    <row r="288" spans="3:5" s="26" customFormat="1">
      <c r="C288" s="27"/>
      <c r="D288" s="27"/>
      <c r="E288" s="27"/>
    </row>
    <row r="289" spans="3:5" s="26" customFormat="1">
      <c r="C289" s="27"/>
      <c r="D289" s="27"/>
      <c r="E289" s="27"/>
    </row>
    <row r="290" spans="3:5" s="26" customFormat="1">
      <c r="C290" s="27"/>
      <c r="D290" s="27"/>
      <c r="E290" s="27"/>
    </row>
    <row r="291" spans="3:5" s="26" customFormat="1">
      <c r="C291" s="27"/>
      <c r="D291" s="27"/>
      <c r="E291" s="27"/>
    </row>
    <row r="292" spans="3:5" s="26" customFormat="1">
      <c r="C292" s="27"/>
      <c r="D292" s="27"/>
      <c r="E292" s="27"/>
    </row>
    <row r="293" spans="3:5" s="26" customFormat="1">
      <c r="C293" s="27"/>
      <c r="D293" s="27"/>
      <c r="E293" s="27"/>
    </row>
    <row r="294" spans="3:5" s="26" customFormat="1">
      <c r="C294" s="27"/>
      <c r="D294" s="27"/>
      <c r="E294" s="27"/>
    </row>
    <row r="295" spans="3:5" s="26" customFormat="1">
      <c r="C295" s="27"/>
      <c r="D295" s="27"/>
      <c r="E295" s="27"/>
    </row>
    <row r="296" spans="3:5" s="26" customFormat="1">
      <c r="C296" s="27"/>
      <c r="D296" s="27"/>
      <c r="E296" s="27"/>
    </row>
    <row r="297" spans="3:5" s="26" customFormat="1">
      <c r="C297" s="27"/>
      <c r="D297" s="27"/>
      <c r="E297" s="27"/>
    </row>
    <row r="298" spans="3:5" s="26" customFormat="1">
      <c r="C298" s="27"/>
      <c r="D298" s="27"/>
      <c r="E298" s="27"/>
    </row>
    <row r="299" spans="3:5" s="26" customFormat="1">
      <c r="C299" s="27"/>
      <c r="D299" s="27"/>
      <c r="E299" s="27"/>
    </row>
    <row r="300" spans="3:5" s="26" customFormat="1">
      <c r="C300" s="27"/>
      <c r="D300" s="27"/>
      <c r="E300" s="27"/>
    </row>
    <row r="301" spans="3:5" s="26" customFormat="1">
      <c r="C301" s="27"/>
      <c r="D301" s="27"/>
      <c r="E301" s="27"/>
    </row>
    <row r="302" spans="3:5" s="26" customFormat="1">
      <c r="C302" s="27"/>
      <c r="D302" s="27"/>
      <c r="E302" s="27"/>
    </row>
    <row r="303" spans="3:5" s="26" customFormat="1">
      <c r="C303" s="27"/>
      <c r="D303" s="27"/>
      <c r="E303" s="27"/>
    </row>
    <row r="304" spans="3:5" s="26" customFormat="1">
      <c r="C304" s="27"/>
      <c r="D304" s="27"/>
      <c r="E304" s="27"/>
    </row>
    <row r="305" spans="3:5" s="26" customFormat="1">
      <c r="C305" s="27"/>
      <c r="D305" s="27"/>
      <c r="E305" s="27"/>
    </row>
    <row r="306" spans="3:5" s="26" customFormat="1">
      <c r="C306" s="27"/>
      <c r="D306" s="27"/>
      <c r="E306" s="27"/>
    </row>
    <row r="307" spans="3:5" s="26" customFormat="1">
      <c r="C307" s="27"/>
      <c r="D307" s="27"/>
      <c r="E307" s="27"/>
    </row>
    <row r="308" spans="3:5" s="26" customFormat="1">
      <c r="C308" s="27"/>
      <c r="D308" s="27"/>
      <c r="E308" s="27"/>
    </row>
    <row r="309" spans="3:5" s="26" customFormat="1">
      <c r="C309" s="27"/>
      <c r="D309" s="27"/>
      <c r="E309" s="27"/>
    </row>
    <row r="310" spans="3:5" s="26" customFormat="1">
      <c r="C310" s="27"/>
      <c r="D310" s="27"/>
      <c r="E310" s="27"/>
    </row>
    <row r="311" spans="3:5" s="26" customFormat="1">
      <c r="C311" s="27"/>
      <c r="D311" s="27"/>
      <c r="E311" s="27"/>
    </row>
    <row r="312" spans="3:5" s="26" customFormat="1">
      <c r="C312" s="27"/>
      <c r="D312" s="27"/>
      <c r="E312" s="27"/>
    </row>
    <row r="313" spans="3:5" s="26" customFormat="1">
      <c r="C313" s="27"/>
      <c r="D313" s="27"/>
      <c r="E313" s="27"/>
    </row>
    <row r="314" spans="3:5" s="26" customFormat="1">
      <c r="C314" s="27"/>
      <c r="D314" s="27"/>
      <c r="E314" s="27"/>
    </row>
    <row r="315" spans="3:5" s="26" customFormat="1">
      <c r="C315" s="27"/>
      <c r="D315" s="27"/>
      <c r="E315" s="27"/>
    </row>
    <row r="316" spans="3:5" s="26" customFormat="1">
      <c r="C316" s="27"/>
      <c r="D316" s="27"/>
      <c r="E316" s="27"/>
    </row>
    <row r="317" spans="3:5" s="26" customFormat="1">
      <c r="C317" s="27"/>
      <c r="D317" s="27"/>
      <c r="E317" s="27"/>
    </row>
    <row r="318" spans="3:5" s="26" customFormat="1">
      <c r="C318" s="27"/>
      <c r="D318" s="27"/>
      <c r="E318" s="27"/>
    </row>
    <row r="319" spans="3:5" s="26" customFormat="1">
      <c r="C319" s="27"/>
      <c r="D319" s="27"/>
      <c r="E319" s="27"/>
    </row>
    <row r="320" spans="3:5" s="26" customFormat="1">
      <c r="C320" s="27"/>
      <c r="D320" s="27"/>
      <c r="E320" s="27"/>
    </row>
    <row r="321" spans="1:16" s="26" customFormat="1">
      <c r="C321" s="27"/>
      <c r="D321" s="27"/>
      <c r="E321" s="27"/>
    </row>
    <row r="322" spans="1:16" s="26" customFormat="1">
      <c r="C322" s="27"/>
      <c r="D322" s="27"/>
      <c r="E322" s="27"/>
    </row>
    <row r="323" spans="1:16" s="26" customFormat="1">
      <c r="C323" s="27"/>
      <c r="D323" s="27"/>
      <c r="E323" s="27"/>
    </row>
    <row r="324" spans="1:16" s="26" customFormat="1">
      <c r="C324" s="27"/>
      <c r="D324" s="27"/>
      <c r="E324" s="27"/>
    </row>
    <row r="325" spans="1:16" s="26" customFormat="1">
      <c r="C325" s="27"/>
      <c r="D325" s="27"/>
      <c r="E325" s="27"/>
    </row>
    <row r="326" spans="1:16" s="26" customFormat="1">
      <c r="C326" s="27"/>
      <c r="D326" s="27"/>
      <c r="E326" s="27"/>
    </row>
    <row r="327" spans="1:16" s="26" customFormat="1">
      <c r="C327" s="27"/>
      <c r="D327" s="27"/>
      <c r="E327" s="27"/>
    </row>
    <row r="328" spans="1:16" s="26" customFormat="1">
      <c r="C328" s="27"/>
      <c r="D328" s="27"/>
      <c r="E328" s="27"/>
    </row>
    <row r="329" spans="1:16" s="26" customFormat="1">
      <c r="C329" s="27"/>
      <c r="D329" s="27"/>
      <c r="E329" s="27"/>
    </row>
    <row r="330" spans="1:16" s="26" customFormat="1">
      <c r="C330" s="27"/>
      <c r="D330" s="27"/>
      <c r="E330" s="27"/>
    </row>
    <row r="331" spans="1:16" s="26" customFormat="1">
      <c r="C331" s="27"/>
      <c r="D331" s="27"/>
      <c r="E331" s="27"/>
    </row>
    <row r="332" spans="1:16" s="26" customFormat="1">
      <c r="C332" s="27"/>
      <c r="D332" s="27"/>
      <c r="E332" s="27"/>
    </row>
    <row r="333" spans="1:16" s="26" customFormat="1">
      <c r="C333" s="27"/>
      <c r="D333" s="27"/>
      <c r="E333" s="27"/>
    </row>
    <row r="334" spans="1:16" s="26" customFormat="1">
      <c r="C334" s="27"/>
      <c r="D334" s="27"/>
      <c r="E334" s="27"/>
    </row>
    <row r="335" spans="1:16" s="26" customFormat="1">
      <c r="C335" s="27"/>
      <c r="D335" s="27"/>
      <c r="E335" s="27"/>
    </row>
    <row r="336" spans="1:16" s="26" customFormat="1">
      <c r="A336" s="28"/>
      <c r="B336" s="37"/>
      <c r="C336" s="40"/>
      <c r="D336" s="40"/>
      <c r="E336" s="40"/>
      <c r="F336" s="37"/>
      <c r="G336" s="28"/>
      <c r="H336" s="28"/>
      <c r="I336" s="28"/>
      <c r="J336" s="28"/>
      <c r="K336" s="28"/>
      <c r="L336" s="28"/>
      <c r="M336" s="28"/>
      <c r="N336" s="28"/>
      <c r="O336" s="28"/>
      <c r="P336" s="28"/>
    </row>
    <row r="337" spans="1:16" s="26" customFormat="1">
      <c r="A337" s="28"/>
      <c r="B337" s="37"/>
      <c r="C337" s="40"/>
      <c r="D337" s="40"/>
      <c r="E337" s="40"/>
      <c r="F337" s="37"/>
      <c r="G337" s="28"/>
      <c r="H337" s="28"/>
      <c r="I337" s="28"/>
      <c r="J337" s="28"/>
      <c r="K337" s="28"/>
      <c r="L337" s="28"/>
      <c r="M337" s="28"/>
      <c r="N337" s="28"/>
      <c r="O337" s="28"/>
      <c r="P337" s="28"/>
    </row>
  </sheetData>
  <mergeCells count="25">
    <mergeCell ref="A45:B45"/>
    <mergeCell ref="G45:H45"/>
    <mergeCell ref="L16:P16"/>
    <mergeCell ref="A40:K40"/>
    <mergeCell ref="A42:B42"/>
    <mergeCell ref="D42:E42"/>
    <mergeCell ref="G42:H42"/>
    <mergeCell ref="I42:M42"/>
    <mergeCell ref="N42:O42"/>
    <mergeCell ref="A11:B11"/>
    <mergeCell ref="A12:P12"/>
    <mergeCell ref="A13:P13"/>
    <mergeCell ref="C14:N14"/>
    <mergeCell ref="A16:A17"/>
    <mergeCell ref="B16:B17"/>
    <mergeCell ref="C16:C17"/>
    <mergeCell ref="D16:D17"/>
    <mergeCell ref="E16:E17"/>
    <mergeCell ref="F16:K16"/>
    <mergeCell ref="C10:P10"/>
    <mergeCell ref="A4:P4"/>
    <mergeCell ref="A5:P5"/>
    <mergeCell ref="C7:P7"/>
    <mergeCell ref="C8:P8"/>
    <mergeCell ref="C9:P9"/>
  </mergeCells>
  <pageMargins left="0.48" right="0.43307086614173229" top="0.74803149606299213" bottom="0.6692913385826772" header="0.51181102362204722" footer="0.43307086614173229"/>
  <pageSetup paperSize="9" scale="86" orientation="landscape" r:id="rId1"/>
  <headerFooter alignWithMargins="0">
    <oddFooter>&amp;R&amp;P lapa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5"/>
  <sheetViews>
    <sheetView tabSelected="1" view="pageBreakPreview" zoomScaleNormal="100" zoomScaleSheetLayoutView="100" workbookViewId="0">
      <selection activeCell="J26" sqref="J26"/>
    </sheetView>
  </sheetViews>
  <sheetFormatPr defaultRowHeight="12.75"/>
  <cols>
    <col min="1" max="1" width="4.140625" style="28" customWidth="1"/>
    <col min="2" max="2" width="12.7109375" style="37" customWidth="1"/>
    <col min="3" max="3" width="40" style="40" customWidth="1"/>
    <col min="4" max="4" width="5.85546875" style="40" bestFit="1" customWidth="1"/>
    <col min="5" max="5" width="7.85546875" style="40" customWidth="1"/>
    <col min="6" max="6" width="5.7109375" style="37" bestFit="1" customWidth="1"/>
    <col min="7" max="7" width="5.7109375" style="28" bestFit="1" customWidth="1"/>
    <col min="8" max="8" width="7.28515625" style="28" customWidth="1"/>
    <col min="9" max="9" width="6.7109375" style="28" bestFit="1" customWidth="1"/>
    <col min="10" max="10" width="7" style="28" bestFit="1" customWidth="1"/>
    <col min="11" max="11" width="7" style="28" customWidth="1"/>
    <col min="12" max="16" width="8.42578125" style="28" customWidth="1"/>
    <col min="17" max="16384" width="9.140625" style="28"/>
  </cols>
  <sheetData>
    <row r="1" spans="1:16">
      <c r="B1" s="26"/>
      <c r="C1" s="27"/>
      <c r="D1" s="27"/>
      <c r="E1" s="27"/>
      <c r="F1" s="26"/>
      <c r="P1" s="71" t="s">
        <v>41</v>
      </c>
    </row>
    <row r="2" spans="1:16">
      <c r="B2" s="26"/>
      <c r="C2" s="27"/>
      <c r="D2" s="27"/>
      <c r="E2" s="27"/>
      <c r="F2" s="26"/>
      <c r="P2" s="71" t="s">
        <v>76</v>
      </c>
    </row>
    <row r="3" spans="1:16">
      <c r="B3" s="26"/>
      <c r="C3" s="27"/>
      <c r="D3" s="27"/>
      <c r="E3" s="27"/>
      <c r="F3" s="26"/>
      <c r="P3" s="71" t="s">
        <v>42</v>
      </c>
    </row>
    <row r="4" spans="1:16" ht="15.75">
      <c r="A4" s="208" t="s">
        <v>43</v>
      </c>
      <c r="B4" s="208"/>
      <c r="C4" s="208"/>
      <c r="D4" s="208"/>
      <c r="E4" s="208"/>
      <c r="F4" s="208"/>
      <c r="G4" s="208"/>
      <c r="H4" s="208"/>
      <c r="I4" s="208"/>
      <c r="J4" s="208"/>
      <c r="K4" s="208"/>
      <c r="L4" s="208"/>
      <c r="M4" s="208"/>
      <c r="N4" s="208"/>
      <c r="O4" s="208"/>
      <c r="P4" s="208"/>
    </row>
    <row r="5" spans="1:16" ht="14.25">
      <c r="A5" s="209" t="s">
        <v>44</v>
      </c>
      <c r="B5" s="209"/>
      <c r="C5" s="209"/>
      <c r="D5" s="209"/>
      <c r="E5" s="209"/>
      <c r="F5" s="209"/>
      <c r="G5" s="209"/>
      <c r="H5" s="209"/>
      <c r="I5" s="209"/>
      <c r="J5" s="209"/>
      <c r="K5" s="209"/>
      <c r="L5" s="209"/>
      <c r="M5" s="209"/>
      <c r="N5" s="209"/>
      <c r="O5" s="209"/>
      <c r="P5" s="209"/>
    </row>
    <row r="6" spans="1:16" ht="5.25" customHeight="1">
      <c r="A6" s="167"/>
      <c r="B6" s="167"/>
      <c r="C6" s="167"/>
      <c r="D6" s="167"/>
      <c r="E6" s="167"/>
      <c r="F6" s="167"/>
      <c r="G6" s="167"/>
      <c r="H6" s="167"/>
      <c r="I6" s="167"/>
      <c r="J6" s="167"/>
      <c r="K6" s="167"/>
      <c r="L6" s="167"/>
      <c r="M6" s="167"/>
      <c r="N6" s="167"/>
      <c r="O6" s="167"/>
      <c r="P6" s="167"/>
    </row>
    <row r="7" spans="1:16" ht="15.75" customHeight="1">
      <c r="A7" s="73" t="s">
        <v>45</v>
      </c>
      <c r="B7" s="74"/>
      <c r="C7" s="210" t="s">
        <v>77</v>
      </c>
      <c r="D7" s="210"/>
      <c r="E7" s="210"/>
      <c r="F7" s="210"/>
      <c r="G7" s="210"/>
      <c r="H7" s="210"/>
      <c r="I7" s="210"/>
      <c r="J7" s="210"/>
      <c r="K7" s="210"/>
      <c r="L7" s="210"/>
      <c r="M7" s="210"/>
      <c r="N7" s="210"/>
      <c r="O7" s="210"/>
      <c r="P7" s="210"/>
    </row>
    <row r="8" spans="1:16" ht="15" customHeight="1">
      <c r="A8" s="75" t="s">
        <v>46</v>
      </c>
      <c r="B8" s="76"/>
      <c r="C8" s="210" t="s">
        <v>78</v>
      </c>
      <c r="D8" s="210"/>
      <c r="E8" s="210"/>
      <c r="F8" s="210"/>
      <c r="G8" s="210"/>
      <c r="H8" s="210"/>
      <c r="I8" s="210"/>
      <c r="J8" s="210"/>
      <c r="K8" s="210"/>
      <c r="L8" s="210"/>
      <c r="M8" s="210"/>
      <c r="N8" s="210"/>
      <c r="O8" s="210"/>
      <c r="P8" s="210"/>
    </row>
    <row r="9" spans="1:16" ht="15">
      <c r="A9" s="75" t="s">
        <v>47</v>
      </c>
      <c r="B9" s="76"/>
      <c r="C9" s="221" t="s">
        <v>79</v>
      </c>
      <c r="D9" s="221"/>
      <c r="E9" s="221"/>
      <c r="F9" s="221"/>
      <c r="G9" s="221"/>
      <c r="H9" s="221"/>
      <c r="I9" s="221"/>
      <c r="J9" s="221"/>
      <c r="K9" s="221"/>
      <c r="L9" s="221"/>
      <c r="M9" s="221"/>
      <c r="N9" s="221"/>
      <c r="O9" s="221"/>
      <c r="P9" s="221"/>
    </row>
    <row r="10" spans="1:16" ht="15" customHeight="1">
      <c r="A10" s="75" t="s">
        <v>48</v>
      </c>
      <c r="B10" s="92"/>
      <c r="C10" s="220" t="s">
        <v>49</v>
      </c>
      <c r="D10" s="220"/>
      <c r="E10" s="220"/>
      <c r="F10" s="220"/>
      <c r="G10" s="220"/>
      <c r="H10" s="220"/>
      <c r="I10" s="220"/>
      <c r="J10" s="220"/>
      <c r="K10" s="220"/>
      <c r="L10" s="220"/>
      <c r="M10" s="220"/>
      <c r="N10" s="220"/>
      <c r="O10" s="220"/>
      <c r="P10" s="220"/>
    </row>
    <row r="11" spans="1:16" ht="31.5" customHeight="1">
      <c r="A11" s="214" t="s">
        <v>50</v>
      </c>
      <c r="B11" s="214"/>
      <c r="C11" s="113"/>
      <c r="D11" s="109"/>
      <c r="E11" s="110"/>
      <c r="F11" s="110"/>
      <c r="G11" s="110"/>
      <c r="H11" s="111"/>
      <c r="I11" s="111"/>
      <c r="J11" s="112"/>
      <c r="K11" s="167"/>
      <c r="L11" s="167"/>
      <c r="M11" s="167"/>
      <c r="N11" s="167"/>
      <c r="O11" s="167"/>
      <c r="P11" s="167"/>
    </row>
    <row r="12" spans="1:16" s="26" customFormat="1" ht="12.75" customHeight="1">
      <c r="A12" s="257" t="s">
        <v>398</v>
      </c>
      <c r="B12" s="257"/>
      <c r="C12" s="257"/>
      <c r="D12" s="257"/>
      <c r="E12" s="257"/>
      <c r="F12" s="257"/>
      <c r="G12" s="257"/>
      <c r="H12" s="257"/>
      <c r="I12" s="257"/>
      <c r="J12" s="257"/>
      <c r="K12" s="257"/>
      <c r="L12" s="257"/>
      <c r="M12" s="257"/>
      <c r="N12" s="257"/>
      <c r="O12" s="257"/>
      <c r="P12" s="257"/>
    </row>
    <row r="13" spans="1:16" s="26" customFormat="1" ht="12.75" customHeight="1">
      <c r="A13" s="257" t="s">
        <v>399</v>
      </c>
      <c r="B13" s="257"/>
      <c r="C13" s="257"/>
      <c r="D13" s="257"/>
      <c r="E13" s="257"/>
      <c r="F13" s="257"/>
      <c r="G13" s="257"/>
      <c r="H13" s="257"/>
      <c r="I13" s="257"/>
      <c r="J13" s="257"/>
      <c r="K13" s="257"/>
      <c r="L13" s="257"/>
      <c r="M13" s="257"/>
      <c r="N13" s="257"/>
      <c r="O13" s="257"/>
      <c r="P13" s="257"/>
    </row>
    <row r="14" spans="1:16" s="26" customFormat="1">
      <c r="C14" s="258" t="s">
        <v>9</v>
      </c>
      <c r="D14" s="258"/>
      <c r="E14" s="258"/>
      <c r="F14" s="258"/>
      <c r="G14" s="258"/>
      <c r="H14" s="258"/>
      <c r="I14" s="258"/>
      <c r="J14" s="258"/>
      <c r="K14" s="258"/>
      <c r="L14" s="258"/>
      <c r="M14" s="258"/>
      <c r="N14" s="258"/>
    </row>
    <row r="15" spans="1:16" ht="13.5" thickBot="1">
      <c r="B15" s="28"/>
      <c r="C15" s="28"/>
      <c r="D15" s="28"/>
      <c r="E15" s="28"/>
      <c r="F15" s="28"/>
      <c r="I15" s="30"/>
      <c r="J15" s="30"/>
      <c r="K15" s="30"/>
      <c r="L15" s="29"/>
      <c r="M15" s="29"/>
      <c r="N15" s="29"/>
      <c r="O15" s="31"/>
      <c r="P15" s="31"/>
    </row>
    <row r="16" spans="1:16" s="7" customFormat="1" ht="13.5" thickBot="1">
      <c r="A16" s="255" t="s">
        <v>0</v>
      </c>
      <c r="B16" s="255" t="s">
        <v>17</v>
      </c>
      <c r="C16" s="253" t="s">
        <v>18</v>
      </c>
      <c r="D16" s="255" t="s">
        <v>19</v>
      </c>
      <c r="E16" s="255" t="s">
        <v>20</v>
      </c>
      <c r="F16" s="269" t="s">
        <v>21</v>
      </c>
      <c r="G16" s="269"/>
      <c r="H16" s="269"/>
      <c r="I16" s="269"/>
      <c r="J16" s="269"/>
      <c r="K16" s="269"/>
      <c r="L16" s="269" t="s">
        <v>22</v>
      </c>
      <c r="M16" s="269"/>
      <c r="N16" s="269"/>
      <c r="O16" s="269"/>
      <c r="P16" s="269"/>
    </row>
    <row r="17" spans="1:16" s="7" customFormat="1" ht="69.75" customHeight="1" thickBot="1">
      <c r="A17" s="256"/>
      <c r="B17" s="256"/>
      <c r="C17" s="254"/>
      <c r="D17" s="256"/>
      <c r="E17" s="256"/>
      <c r="F17" s="8" t="s">
        <v>23</v>
      </c>
      <c r="G17" s="9" t="s">
        <v>30</v>
      </c>
      <c r="H17" s="9" t="s">
        <v>31</v>
      </c>
      <c r="I17" s="9" t="s">
        <v>74</v>
      </c>
      <c r="J17" s="9" t="s">
        <v>32</v>
      </c>
      <c r="K17" s="8" t="s">
        <v>33</v>
      </c>
      <c r="L17" s="9" t="s">
        <v>24</v>
      </c>
      <c r="M17" s="9" t="s">
        <v>31</v>
      </c>
      <c r="N17" s="9" t="s">
        <v>74</v>
      </c>
      <c r="O17" s="9" t="s">
        <v>32</v>
      </c>
      <c r="P17" s="9" t="s">
        <v>34</v>
      </c>
    </row>
    <row r="18" spans="1:16" s="7" customFormat="1" ht="13.5" thickBot="1">
      <c r="A18" s="10" t="s">
        <v>25</v>
      </c>
      <c r="B18" s="11" t="s">
        <v>26</v>
      </c>
      <c r="C18" s="12">
        <v>3</v>
      </c>
      <c r="D18" s="13">
        <v>4</v>
      </c>
      <c r="E18" s="12">
        <v>5</v>
      </c>
      <c r="F18" s="13">
        <v>6</v>
      </c>
      <c r="G18" s="12">
        <v>7</v>
      </c>
      <c r="H18" s="12">
        <v>8</v>
      </c>
      <c r="I18" s="13">
        <v>9</v>
      </c>
      <c r="J18" s="13">
        <v>10</v>
      </c>
      <c r="K18" s="12">
        <v>11</v>
      </c>
      <c r="L18" s="12">
        <v>12</v>
      </c>
      <c r="M18" s="12">
        <v>13</v>
      </c>
      <c r="N18" s="13">
        <v>14</v>
      </c>
      <c r="O18" s="13">
        <v>15</v>
      </c>
      <c r="P18" s="14">
        <v>16</v>
      </c>
    </row>
    <row r="19" spans="1:16">
      <c r="A19" s="173"/>
      <c r="B19" s="32"/>
      <c r="C19" s="174" t="s">
        <v>400</v>
      </c>
      <c r="D19" s="175"/>
      <c r="E19" s="176"/>
      <c r="F19" s="67"/>
      <c r="G19" s="67"/>
      <c r="H19" s="67"/>
      <c r="I19" s="67"/>
      <c r="J19" s="67"/>
      <c r="K19" s="67"/>
      <c r="L19" s="67"/>
      <c r="M19" s="67"/>
      <c r="N19" s="67"/>
      <c r="O19" s="67"/>
      <c r="P19" s="67"/>
    </row>
    <row r="20" spans="1:16" ht="25.5">
      <c r="A20" s="177" t="s">
        <v>401</v>
      </c>
      <c r="B20" s="15" t="s">
        <v>105</v>
      </c>
      <c r="C20" s="204" t="s">
        <v>552</v>
      </c>
      <c r="D20" s="15" t="s">
        <v>59</v>
      </c>
      <c r="E20" s="179">
        <v>661</v>
      </c>
      <c r="F20" s="67"/>
      <c r="G20" s="67"/>
      <c r="H20" s="67"/>
      <c r="I20" s="67"/>
      <c r="J20" s="67"/>
      <c r="K20" s="67"/>
      <c r="L20" s="67"/>
      <c r="M20" s="67"/>
      <c r="N20" s="67"/>
      <c r="O20" s="67"/>
      <c r="P20" s="67"/>
    </row>
    <row r="21" spans="1:16" ht="25.5">
      <c r="A21" s="177" t="s">
        <v>402</v>
      </c>
      <c r="B21" s="15" t="s">
        <v>105</v>
      </c>
      <c r="C21" s="204" t="s">
        <v>553</v>
      </c>
      <c r="D21" s="15" t="s">
        <v>59</v>
      </c>
      <c r="E21" s="179">
        <v>215</v>
      </c>
      <c r="F21" s="67"/>
      <c r="G21" s="67"/>
      <c r="H21" s="67"/>
      <c r="I21" s="67"/>
      <c r="J21" s="67"/>
      <c r="K21" s="67"/>
      <c r="L21" s="67"/>
      <c r="M21" s="67"/>
      <c r="N21" s="67"/>
      <c r="O21" s="67"/>
      <c r="P21" s="67"/>
    </row>
    <row r="22" spans="1:16" ht="25.5">
      <c r="A22" s="177" t="s">
        <v>403</v>
      </c>
      <c r="B22" s="15" t="s">
        <v>105</v>
      </c>
      <c r="C22" s="204" t="s">
        <v>554</v>
      </c>
      <c r="D22" s="15" t="s">
        <v>59</v>
      </c>
      <c r="E22" s="179">
        <v>12</v>
      </c>
      <c r="F22" s="67"/>
      <c r="G22" s="67"/>
      <c r="H22" s="67"/>
      <c r="I22" s="67"/>
      <c r="J22" s="67"/>
      <c r="K22" s="67"/>
      <c r="L22" s="67"/>
      <c r="M22" s="67"/>
      <c r="N22" s="67"/>
      <c r="O22" s="67"/>
      <c r="P22" s="67"/>
    </row>
    <row r="23" spans="1:16">
      <c r="A23" s="177" t="s">
        <v>404</v>
      </c>
      <c r="B23" s="15" t="s">
        <v>105</v>
      </c>
      <c r="C23" s="204" t="s">
        <v>405</v>
      </c>
      <c r="D23" s="15" t="s">
        <v>59</v>
      </c>
      <c r="E23" s="179">
        <v>17</v>
      </c>
      <c r="F23" s="67"/>
      <c r="G23" s="67"/>
      <c r="H23" s="67"/>
      <c r="I23" s="67"/>
      <c r="J23" s="67"/>
      <c r="K23" s="67"/>
      <c r="L23" s="67"/>
      <c r="M23" s="67"/>
      <c r="N23" s="67"/>
      <c r="O23" s="67"/>
      <c r="P23" s="67"/>
    </row>
    <row r="24" spans="1:16">
      <c r="A24" s="177" t="s">
        <v>406</v>
      </c>
      <c r="B24" s="15" t="s">
        <v>105</v>
      </c>
      <c r="C24" s="204" t="s">
        <v>407</v>
      </c>
      <c r="D24" s="15" t="s">
        <v>59</v>
      </c>
      <c r="E24" s="179">
        <v>82</v>
      </c>
      <c r="F24" s="67"/>
      <c r="G24" s="67"/>
      <c r="H24" s="67"/>
      <c r="I24" s="67"/>
      <c r="J24" s="67"/>
      <c r="K24" s="67"/>
      <c r="L24" s="67"/>
      <c r="M24" s="67"/>
      <c r="N24" s="67"/>
      <c r="O24" s="67"/>
      <c r="P24" s="67"/>
    </row>
    <row r="25" spans="1:16">
      <c r="A25" s="177" t="s">
        <v>408</v>
      </c>
      <c r="B25" s="15" t="s">
        <v>105</v>
      </c>
      <c r="C25" s="204" t="s">
        <v>409</v>
      </c>
      <c r="D25" s="15" t="s">
        <v>59</v>
      </c>
      <c r="E25" s="179">
        <v>60</v>
      </c>
      <c r="F25" s="67"/>
      <c r="G25" s="67"/>
      <c r="H25" s="67"/>
      <c r="I25" s="67"/>
      <c r="J25" s="67"/>
      <c r="K25" s="67"/>
      <c r="L25" s="67"/>
      <c r="M25" s="67"/>
      <c r="N25" s="67"/>
      <c r="O25" s="67"/>
      <c r="P25" s="67"/>
    </row>
    <row r="26" spans="1:16">
      <c r="A26" s="177" t="s">
        <v>410</v>
      </c>
      <c r="B26" s="15" t="s">
        <v>105</v>
      </c>
      <c r="C26" s="204" t="s">
        <v>411</v>
      </c>
      <c r="D26" s="15" t="s">
        <v>59</v>
      </c>
      <c r="E26" s="179">
        <v>12</v>
      </c>
      <c r="F26" s="67"/>
      <c r="G26" s="67"/>
      <c r="H26" s="67"/>
      <c r="I26" s="67"/>
      <c r="J26" s="67"/>
      <c r="K26" s="67"/>
      <c r="L26" s="67"/>
      <c r="M26" s="67"/>
      <c r="N26" s="67"/>
      <c r="O26" s="67"/>
      <c r="P26" s="67"/>
    </row>
    <row r="27" spans="1:16">
      <c r="A27" s="177" t="s">
        <v>412</v>
      </c>
      <c r="B27" s="15" t="s">
        <v>105</v>
      </c>
      <c r="C27" s="204" t="s">
        <v>413</v>
      </c>
      <c r="D27" s="15" t="s">
        <v>59</v>
      </c>
      <c r="E27" s="179">
        <v>25</v>
      </c>
      <c r="F27" s="67"/>
      <c r="G27" s="67"/>
      <c r="H27" s="67"/>
      <c r="I27" s="67"/>
      <c r="J27" s="67"/>
      <c r="K27" s="67"/>
      <c r="L27" s="67"/>
      <c r="M27" s="67"/>
      <c r="N27" s="67"/>
      <c r="O27" s="67"/>
      <c r="P27" s="67"/>
    </row>
    <row r="28" spans="1:16" ht="25.5">
      <c r="A28" s="177" t="s">
        <v>414</v>
      </c>
      <c r="B28" s="15" t="s">
        <v>105</v>
      </c>
      <c r="C28" s="204" t="s">
        <v>555</v>
      </c>
      <c r="D28" s="15" t="s">
        <v>241</v>
      </c>
      <c r="E28" s="179">
        <v>16</v>
      </c>
      <c r="F28" s="67"/>
      <c r="G28" s="67"/>
      <c r="H28" s="67"/>
      <c r="I28" s="67"/>
      <c r="J28" s="67"/>
      <c r="K28" s="67"/>
      <c r="L28" s="67"/>
      <c r="M28" s="67"/>
      <c r="N28" s="67"/>
      <c r="O28" s="67"/>
      <c r="P28" s="67"/>
    </row>
    <row r="29" spans="1:16">
      <c r="A29" s="177" t="s">
        <v>415</v>
      </c>
      <c r="B29" s="15" t="s">
        <v>105</v>
      </c>
      <c r="C29" s="204" t="s">
        <v>416</v>
      </c>
      <c r="D29" s="15" t="s">
        <v>241</v>
      </c>
      <c r="E29" s="179">
        <v>8</v>
      </c>
      <c r="F29" s="67"/>
      <c r="G29" s="67"/>
      <c r="H29" s="67"/>
      <c r="I29" s="67"/>
      <c r="J29" s="67"/>
      <c r="K29" s="67"/>
      <c r="L29" s="67"/>
      <c r="M29" s="67"/>
      <c r="N29" s="67"/>
      <c r="O29" s="67"/>
      <c r="P29" s="67"/>
    </row>
    <row r="30" spans="1:16">
      <c r="A30" s="177" t="s">
        <v>417</v>
      </c>
      <c r="B30" s="15" t="s">
        <v>105</v>
      </c>
      <c r="C30" s="204" t="s">
        <v>418</v>
      </c>
      <c r="D30" s="15" t="s">
        <v>241</v>
      </c>
      <c r="E30" s="179">
        <v>6</v>
      </c>
      <c r="F30" s="67"/>
      <c r="G30" s="67"/>
      <c r="H30" s="67"/>
      <c r="I30" s="67"/>
      <c r="J30" s="67"/>
      <c r="K30" s="67"/>
      <c r="L30" s="67"/>
      <c r="M30" s="67"/>
      <c r="N30" s="67"/>
      <c r="O30" s="67"/>
      <c r="P30" s="67"/>
    </row>
    <row r="31" spans="1:16">
      <c r="A31" s="177" t="s">
        <v>419</v>
      </c>
      <c r="B31" s="15" t="s">
        <v>105</v>
      </c>
      <c r="C31" s="204" t="s">
        <v>420</v>
      </c>
      <c r="D31" s="15" t="s">
        <v>241</v>
      </c>
      <c r="E31" s="179">
        <v>4</v>
      </c>
      <c r="F31" s="67"/>
      <c r="G31" s="67"/>
      <c r="H31" s="67"/>
      <c r="I31" s="67"/>
      <c r="J31" s="67"/>
      <c r="K31" s="67"/>
      <c r="L31" s="67"/>
      <c r="M31" s="67"/>
      <c r="N31" s="67"/>
      <c r="O31" s="67"/>
      <c r="P31" s="67"/>
    </row>
    <row r="32" spans="1:16">
      <c r="A32" s="177" t="s">
        <v>421</v>
      </c>
      <c r="B32" s="15" t="s">
        <v>105</v>
      </c>
      <c r="C32" s="204" t="s">
        <v>422</v>
      </c>
      <c r="D32" s="15" t="s">
        <v>241</v>
      </c>
      <c r="E32" s="179">
        <v>38</v>
      </c>
      <c r="F32" s="67"/>
      <c r="G32" s="67"/>
      <c r="H32" s="67"/>
      <c r="I32" s="67"/>
      <c r="J32" s="67"/>
      <c r="K32" s="67"/>
      <c r="L32" s="67"/>
      <c r="M32" s="67"/>
      <c r="N32" s="67"/>
      <c r="O32" s="67"/>
      <c r="P32" s="67"/>
    </row>
    <row r="33" spans="1:16">
      <c r="A33" s="177" t="s">
        <v>423</v>
      </c>
      <c r="B33" s="15" t="s">
        <v>105</v>
      </c>
      <c r="C33" s="204" t="s">
        <v>424</v>
      </c>
      <c r="D33" s="15" t="s">
        <v>241</v>
      </c>
      <c r="E33" s="179">
        <v>14</v>
      </c>
      <c r="F33" s="67"/>
      <c r="G33" s="67"/>
      <c r="H33" s="67"/>
      <c r="I33" s="67"/>
      <c r="J33" s="67"/>
      <c r="K33" s="67"/>
      <c r="L33" s="67"/>
      <c r="M33" s="67"/>
      <c r="N33" s="67"/>
      <c r="O33" s="67"/>
      <c r="P33" s="67"/>
    </row>
    <row r="34" spans="1:16">
      <c r="A34" s="177" t="s">
        <v>425</v>
      </c>
      <c r="B34" s="15" t="s">
        <v>105</v>
      </c>
      <c r="C34" s="204" t="s">
        <v>426</v>
      </c>
      <c r="D34" s="15" t="s">
        <v>241</v>
      </c>
      <c r="E34" s="179">
        <v>2</v>
      </c>
      <c r="F34" s="67"/>
      <c r="G34" s="67"/>
      <c r="H34" s="67"/>
      <c r="I34" s="67"/>
      <c r="J34" s="67"/>
      <c r="K34" s="67"/>
      <c r="L34" s="67"/>
      <c r="M34" s="67"/>
      <c r="N34" s="67"/>
      <c r="O34" s="67"/>
      <c r="P34" s="67"/>
    </row>
    <row r="35" spans="1:16">
      <c r="A35" s="177" t="s">
        <v>427</v>
      </c>
      <c r="B35" s="15" t="s">
        <v>105</v>
      </c>
      <c r="C35" s="204" t="s">
        <v>428</v>
      </c>
      <c r="D35" s="15" t="s">
        <v>241</v>
      </c>
      <c r="E35" s="179">
        <v>2</v>
      </c>
      <c r="F35" s="67"/>
      <c r="G35" s="67"/>
      <c r="H35" s="67"/>
      <c r="I35" s="67"/>
      <c r="J35" s="67"/>
      <c r="K35" s="67"/>
      <c r="L35" s="67"/>
      <c r="M35" s="67"/>
      <c r="N35" s="67"/>
      <c r="O35" s="67"/>
      <c r="P35" s="67"/>
    </row>
    <row r="36" spans="1:16">
      <c r="A36" s="177" t="s">
        <v>429</v>
      </c>
      <c r="B36" s="15" t="s">
        <v>105</v>
      </c>
      <c r="C36" s="204" t="s">
        <v>430</v>
      </c>
      <c r="D36" s="15" t="s">
        <v>241</v>
      </c>
      <c r="E36" s="179">
        <v>2</v>
      </c>
      <c r="F36" s="67"/>
      <c r="G36" s="67"/>
      <c r="H36" s="67"/>
      <c r="I36" s="67"/>
      <c r="J36" s="67"/>
      <c r="K36" s="67"/>
      <c r="L36" s="67"/>
      <c r="M36" s="67"/>
      <c r="N36" s="67"/>
      <c r="O36" s="67"/>
      <c r="P36" s="67"/>
    </row>
    <row r="37" spans="1:16">
      <c r="A37" s="177" t="s">
        <v>431</v>
      </c>
      <c r="B37" s="15" t="s">
        <v>105</v>
      </c>
      <c r="C37" s="204" t="s">
        <v>432</v>
      </c>
      <c r="D37" s="15" t="s">
        <v>241</v>
      </c>
      <c r="E37" s="179">
        <v>132</v>
      </c>
      <c r="F37" s="67"/>
      <c r="G37" s="67"/>
      <c r="H37" s="67"/>
      <c r="I37" s="67"/>
      <c r="J37" s="67"/>
      <c r="K37" s="67"/>
      <c r="L37" s="67"/>
      <c r="M37" s="67"/>
      <c r="N37" s="67"/>
      <c r="O37" s="67"/>
      <c r="P37" s="67"/>
    </row>
    <row r="38" spans="1:16">
      <c r="A38" s="177" t="s">
        <v>433</v>
      </c>
      <c r="B38" s="15" t="s">
        <v>105</v>
      </c>
      <c r="C38" s="204" t="s">
        <v>434</v>
      </c>
      <c r="D38" s="15" t="s">
        <v>241</v>
      </c>
      <c r="E38" s="179">
        <v>94</v>
      </c>
      <c r="F38" s="67"/>
      <c r="G38" s="67"/>
      <c r="H38" s="67"/>
      <c r="I38" s="67"/>
      <c r="J38" s="67"/>
      <c r="K38" s="67"/>
      <c r="L38" s="67"/>
      <c r="M38" s="67"/>
      <c r="N38" s="67"/>
      <c r="O38" s="67"/>
      <c r="P38" s="67"/>
    </row>
    <row r="39" spans="1:16">
      <c r="A39" s="177" t="s">
        <v>435</v>
      </c>
      <c r="B39" s="15" t="s">
        <v>105</v>
      </c>
      <c r="C39" s="204" t="s">
        <v>436</v>
      </c>
      <c r="D39" s="15" t="s">
        <v>241</v>
      </c>
      <c r="E39" s="179">
        <v>12</v>
      </c>
      <c r="F39" s="67"/>
      <c r="G39" s="67"/>
      <c r="H39" s="67"/>
      <c r="I39" s="67"/>
      <c r="J39" s="67"/>
      <c r="K39" s="67"/>
      <c r="L39" s="67"/>
      <c r="M39" s="67"/>
      <c r="N39" s="67"/>
      <c r="O39" s="67"/>
      <c r="P39" s="67"/>
    </row>
    <row r="40" spans="1:16">
      <c r="A40" s="177" t="s">
        <v>437</v>
      </c>
      <c r="B40" s="15" t="s">
        <v>105</v>
      </c>
      <c r="C40" s="204" t="s">
        <v>438</v>
      </c>
      <c r="D40" s="15" t="s">
        <v>241</v>
      </c>
      <c r="E40" s="179">
        <v>28</v>
      </c>
      <c r="F40" s="67"/>
      <c r="G40" s="67"/>
      <c r="H40" s="67"/>
      <c r="I40" s="67"/>
      <c r="J40" s="67"/>
      <c r="K40" s="67"/>
      <c r="L40" s="67"/>
      <c r="M40" s="67"/>
      <c r="N40" s="67"/>
      <c r="O40" s="67"/>
      <c r="P40" s="67"/>
    </row>
    <row r="41" spans="1:16">
      <c r="A41" s="177" t="s">
        <v>439</v>
      </c>
      <c r="B41" s="15" t="s">
        <v>105</v>
      </c>
      <c r="C41" s="204" t="s">
        <v>440</v>
      </c>
      <c r="D41" s="15" t="s">
        <v>241</v>
      </c>
      <c r="E41" s="179">
        <v>8</v>
      </c>
      <c r="F41" s="67"/>
      <c r="G41" s="67"/>
      <c r="H41" s="67"/>
      <c r="I41" s="67"/>
      <c r="J41" s="67"/>
      <c r="K41" s="67"/>
      <c r="L41" s="67"/>
      <c r="M41" s="67"/>
      <c r="N41" s="67"/>
      <c r="O41" s="67"/>
      <c r="P41" s="67"/>
    </row>
    <row r="42" spans="1:16">
      <c r="A42" s="177" t="s">
        <v>441</v>
      </c>
      <c r="B42" s="15" t="s">
        <v>105</v>
      </c>
      <c r="C42" s="204" t="s">
        <v>442</v>
      </c>
      <c r="D42" s="15" t="s">
        <v>241</v>
      </c>
      <c r="E42" s="179">
        <v>2</v>
      </c>
      <c r="F42" s="67"/>
      <c r="G42" s="67"/>
      <c r="H42" s="67"/>
      <c r="I42" s="67"/>
      <c r="J42" s="67"/>
      <c r="K42" s="67"/>
      <c r="L42" s="67"/>
      <c r="M42" s="67"/>
      <c r="N42" s="67"/>
      <c r="O42" s="67"/>
      <c r="P42" s="67"/>
    </row>
    <row r="43" spans="1:16">
      <c r="A43" s="177" t="s">
        <v>443</v>
      </c>
      <c r="B43" s="15" t="s">
        <v>105</v>
      </c>
      <c r="C43" s="204" t="s">
        <v>444</v>
      </c>
      <c r="D43" s="15" t="s">
        <v>241</v>
      </c>
      <c r="E43" s="179">
        <v>2</v>
      </c>
      <c r="F43" s="67"/>
      <c r="G43" s="67"/>
      <c r="H43" s="67"/>
      <c r="I43" s="67"/>
      <c r="J43" s="67"/>
      <c r="K43" s="67"/>
      <c r="L43" s="67"/>
      <c r="M43" s="67"/>
      <c r="N43" s="67"/>
      <c r="O43" s="67"/>
      <c r="P43" s="67"/>
    </row>
    <row r="44" spans="1:16">
      <c r="A44" s="177" t="s">
        <v>445</v>
      </c>
      <c r="B44" s="15" t="s">
        <v>105</v>
      </c>
      <c r="C44" s="204" t="s">
        <v>446</v>
      </c>
      <c r="D44" s="15" t="s">
        <v>241</v>
      </c>
      <c r="E44" s="179">
        <v>28</v>
      </c>
      <c r="F44" s="67"/>
      <c r="G44" s="67"/>
      <c r="H44" s="67"/>
      <c r="I44" s="67"/>
      <c r="J44" s="67"/>
      <c r="K44" s="67"/>
      <c r="L44" s="67"/>
      <c r="M44" s="67"/>
      <c r="N44" s="67"/>
      <c r="O44" s="67"/>
      <c r="P44" s="67"/>
    </row>
    <row r="45" spans="1:16">
      <c r="A45" s="177" t="s">
        <v>447</v>
      </c>
      <c r="B45" s="15" t="s">
        <v>105</v>
      </c>
      <c r="C45" s="204" t="s">
        <v>448</v>
      </c>
      <c r="D45" s="15" t="s">
        <v>241</v>
      </c>
      <c r="E45" s="179">
        <v>10</v>
      </c>
      <c r="F45" s="67"/>
      <c r="G45" s="67"/>
      <c r="H45" s="67"/>
      <c r="I45" s="67"/>
      <c r="J45" s="67"/>
      <c r="K45" s="67"/>
      <c r="L45" s="67"/>
      <c r="M45" s="67"/>
      <c r="N45" s="67"/>
      <c r="O45" s="67"/>
      <c r="P45" s="67"/>
    </row>
    <row r="46" spans="1:16">
      <c r="A46" s="177" t="s">
        <v>449</v>
      </c>
      <c r="B46" s="15" t="s">
        <v>105</v>
      </c>
      <c r="C46" s="204" t="s">
        <v>450</v>
      </c>
      <c r="D46" s="15" t="s">
        <v>241</v>
      </c>
      <c r="E46" s="179">
        <v>30</v>
      </c>
      <c r="F46" s="67"/>
      <c r="G46" s="67"/>
      <c r="H46" s="67"/>
      <c r="I46" s="67"/>
      <c r="J46" s="67"/>
      <c r="K46" s="67"/>
      <c r="L46" s="67"/>
      <c r="M46" s="67"/>
      <c r="N46" s="67"/>
      <c r="O46" s="67"/>
      <c r="P46" s="67"/>
    </row>
    <row r="47" spans="1:16" ht="25.5">
      <c r="A47" s="177" t="s">
        <v>451</v>
      </c>
      <c r="B47" s="15" t="s">
        <v>105</v>
      </c>
      <c r="C47" s="204" t="s">
        <v>452</v>
      </c>
      <c r="D47" s="15" t="s">
        <v>453</v>
      </c>
      <c r="E47" s="179">
        <v>18</v>
      </c>
      <c r="F47" s="67"/>
      <c r="G47" s="67"/>
      <c r="H47" s="67"/>
      <c r="I47" s="67"/>
      <c r="J47" s="67"/>
      <c r="K47" s="67"/>
      <c r="L47" s="67"/>
      <c r="M47" s="67"/>
      <c r="N47" s="67"/>
      <c r="O47" s="67"/>
      <c r="P47" s="67"/>
    </row>
    <row r="48" spans="1:16" ht="25.5">
      <c r="A48" s="177" t="s">
        <v>454</v>
      </c>
      <c r="B48" s="15" t="s">
        <v>105</v>
      </c>
      <c r="C48" s="204" t="s">
        <v>455</v>
      </c>
      <c r="D48" s="15" t="s">
        <v>453</v>
      </c>
      <c r="E48" s="179">
        <v>81</v>
      </c>
      <c r="F48" s="67"/>
      <c r="G48" s="67"/>
      <c r="H48" s="67"/>
      <c r="I48" s="67"/>
      <c r="J48" s="67"/>
      <c r="K48" s="67"/>
      <c r="L48" s="67"/>
      <c r="M48" s="67"/>
      <c r="N48" s="67"/>
      <c r="O48" s="67"/>
      <c r="P48" s="67"/>
    </row>
    <row r="49" spans="1:16" ht="25.5">
      <c r="A49" s="177" t="s">
        <v>456</v>
      </c>
      <c r="B49" s="15" t="s">
        <v>105</v>
      </c>
      <c r="C49" s="204" t="s">
        <v>457</v>
      </c>
      <c r="D49" s="15" t="s">
        <v>453</v>
      </c>
      <c r="E49" s="179">
        <v>25</v>
      </c>
      <c r="F49" s="67"/>
      <c r="G49" s="67"/>
      <c r="H49" s="67"/>
      <c r="I49" s="67"/>
      <c r="J49" s="67"/>
      <c r="K49" s="67"/>
      <c r="L49" s="67"/>
      <c r="M49" s="67"/>
      <c r="N49" s="67"/>
      <c r="O49" s="67"/>
      <c r="P49" s="67"/>
    </row>
    <row r="50" spans="1:16" ht="25.5">
      <c r="A50" s="177" t="s">
        <v>458</v>
      </c>
      <c r="B50" s="15" t="s">
        <v>105</v>
      </c>
      <c r="C50" s="204" t="s">
        <v>459</v>
      </c>
      <c r="D50" s="15" t="s">
        <v>453</v>
      </c>
      <c r="E50" s="179">
        <v>2</v>
      </c>
      <c r="F50" s="67"/>
      <c r="G50" s="67"/>
      <c r="H50" s="67"/>
      <c r="I50" s="67"/>
      <c r="J50" s="67"/>
      <c r="K50" s="67"/>
      <c r="L50" s="67"/>
      <c r="M50" s="67"/>
      <c r="N50" s="67"/>
      <c r="O50" s="67"/>
      <c r="P50" s="67"/>
    </row>
    <row r="51" spans="1:16" ht="25.5">
      <c r="A51" s="177" t="s">
        <v>460</v>
      </c>
      <c r="B51" s="15" t="s">
        <v>105</v>
      </c>
      <c r="C51" s="204" t="s">
        <v>461</v>
      </c>
      <c r="D51" s="15" t="s">
        <v>453</v>
      </c>
      <c r="E51" s="179">
        <v>1</v>
      </c>
      <c r="F51" s="67"/>
      <c r="G51" s="67"/>
      <c r="H51" s="67"/>
      <c r="I51" s="67"/>
      <c r="J51" s="67"/>
      <c r="K51" s="67"/>
      <c r="L51" s="67"/>
      <c r="M51" s="67"/>
      <c r="N51" s="67"/>
      <c r="O51" s="67"/>
      <c r="P51" s="67"/>
    </row>
    <row r="52" spans="1:16" ht="25.5">
      <c r="A52" s="177" t="s">
        <v>462</v>
      </c>
      <c r="B52" s="15" t="s">
        <v>105</v>
      </c>
      <c r="C52" s="204" t="s">
        <v>556</v>
      </c>
      <c r="D52" s="15" t="s">
        <v>241</v>
      </c>
      <c r="E52" s="179">
        <v>14</v>
      </c>
      <c r="F52" s="67"/>
      <c r="G52" s="67"/>
      <c r="H52" s="67"/>
      <c r="I52" s="67"/>
      <c r="J52" s="67"/>
      <c r="K52" s="67"/>
      <c r="L52" s="67"/>
      <c r="M52" s="67"/>
      <c r="N52" s="67"/>
      <c r="O52" s="67"/>
      <c r="P52" s="67"/>
    </row>
    <row r="53" spans="1:16" ht="25.5">
      <c r="A53" s="177" t="s">
        <v>463</v>
      </c>
      <c r="B53" s="15" t="s">
        <v>105</v>
      </c>
      <c r="C53" s="204" t="s">
        <v>557</v>
      </c>
      <c r="D53" s="15" t="s">
        <v>241</v>
      </c>
      <c r="E53" s="179">
        <v>4</v>
      </c>
      <c r="F53" s="67"/>
      <c r="G53" s="67"/>
      <c r="H53" s="67"/>
      <c r="I53" s="67"/>
      <c r="J53" s="67"/>
      <c r="K53" s="67"/>
      <c r="L53" s="67"/>
      <c r="M53" s="67"/>
      <c r="N53" s="67"/>
      <c r="O53" s="67"/>
      <c r="P53" s="67"/>
    </row>
    <row r="54" spans="1:16" ht="25.5">
      <c r="A54" s="177" t="s">
        <v>464</v>
      </c>
      <c r="B54" s="15" t="s">
        <v>105</v>
      </c>
      <c r="C54" s="204" t="s">
        <v>558</v>
      </c>
      <c r="D54" s="15" t="s">
        <v>241</v>
      </c>
      <c r="E54" s="179">
        <v>1</v>
      </c>
      <c r="F54" s="67"/>
      <c r="G54" s="67"/>
      <c r="H54" s="67"/>
      <c r="I54" s="67"/>
      <c r="J54" s="67"/>
      <c r="K54" s="67"/>
      <c r="L54" s="67"/>
      <c r="M54" s="67"/>
      <c r="N54" s="67"/>
      <c r="O54" s="67"/>
      <c r="P54" s="67"/>
    </row>
    <row r="55" spans="1:16">
      <c r="A55" s="177" t="s">
        <v>465</v>
      </c>
      <c r="B55" s="15" t="s">
        <v>105</v>
      </c>
      <c r="C55" s="204" t="s">
        <v>466</v>
      </c>
      <c r="D55" s="15" t="s">
        <v>241</v>
      </c>
      <c r="E55" s="179">
        <v>46</v>
      </c>
      <c r="F55" s="67"/>
      <c r="G55" s="67"/>
      <c r="H55" s="67"/>
      <c r="I55" s="67"/>
      <c r="J55" s="67"/>
      <c r="K55" s="67"/>
      <c r="L55" s="67"/>
      <c r="M55" s="67"/>
      <c r="N55" s="67"/>
      <c r="O55" s="67"/>
      <c r="P55" s="67"/>
    </row>
    <row r="56" spans="1:16">
      <c r="A56" s="177" t="s">
        <v>467</v>
      </c>
      <c r="B56" s="15" t="s">
        <v>105</v>
      </c>
      <c r="C56" s="204" t="s">
        <v>468</v>
      </c>
      <c r="D56" s="15" t="s">
        <v>241</v>
      </c>
      <c r="E56" s="179">
        <v>4</v>
      </c>
      <c r="F56" s="67"/>
      <c r="G56" s="67"/>
      <c r="H56" s="67"/>
      <c r="I56" s="67"/>
      <c r="J56" s="67"/>
      <c r="K56" s="67"/>
      <c r="L56" s="67"/>
      <c r="M56" s="67"/>
      <c r="N56" s="67"/>
      <c r="O56" s="67"/>
      <c r="P56" s="67"/>
    </row>
    <row r="57" spans="1:16">
      <c r="A57" s="177" t="s">
        <v>469</v>
      </c>
      <c r="B57" s="15" t="s">
        <v>105</v>
      </c>
      <c r="C57" s="204" t="s">
        <v>470</v>
      </c>
      <c r="D57" s="15" t="s">
        <v>241</v>
      </c>
      <c r="E57" s="179">
        <v>1</v>
      </c>
      <c r="F57" s="67"/>
      <c r="G57" s="67"/>
      <c r="H57" s="67"/>
      <c r="I57" s="67"/>
      <c r="J57" s="67"/>
      <c r="K57" s="67"/>
      <c r="L57" s="67"/>
      <c r="M57" s="67"/>
      <c r="N57" s="67"/>
      <c r="O57" s="67"/>
      <c r="P57" s="67"/>
    </row>
    <row r="58" spans="1:16">
      <c r="A58" s="177" t="s">
        <v>471</v>
      </c>
      <c r="B58" s="15" t="s">
        <v>105</v>
      </c>
      <c r="C58" s="204" t="s">
        <v>472</v>
      </c>
      <c r="D58" s="15" t="s">
        <v>241</v>
      </c>
      <c r="E58" s="179">
        <v>14</v>
      </c>
      <c r="F58" s="67"/>
      <c r="G58" s="67"/>
      <c r="H58" s="67"/>
      <c r="I58" s="67"/>
      <c r="J58" s="67"/>
      <c r="K58" s="67"/>
      <c r="L58" s="67"/>
      <c r="M58" s="67"/>
      <c r="N58" s="67"/>
      <c r="O58" s="67"/>
      <c r="P58" s="67"/>
    </row>
    <row r="59" spans="1:16" ht="25.5">
      <c r="A59" s="177" t="s">
        <v>473</v>
      </c>
      <c r="B59" s="15" t="s">
        <v>105</v>
      </c>
      <c r="C59" s="204" t="s">
        <v>474</v>
      </c>
      <c r="D59" s="15" t="s">
        <v>453</v>
      </c>
      <c r="E59" s="179">
        <v>1</v>
      </c>
      <c r="F59" s="67"/>
      <c r="G59" s="67"/>
      <c r="H59" s="67"/>
      <c r="I59" s="67"/>
      <c r="J59" s="67"/>
      <c r="K59" s="67"/>
      <c r="L59" s="67"/>
      <c r="M59" s="67"/>
      <c r="N59" s="67"/>
      <c r="O59" s="67"/>
      <c r="P59" s="67"/>
    </row>
    <row r="60" spans="1:16" ht="25.5">
      <c r="A60" s="177" t="s">
        <v>475</v>
      </c>
      <c r="B60" s="15" t="s">
        <v>105</v>
      </c>
      <c r="C60" s="204" t="s">
        <v>476</v>
      </c>
      <c r="D60" s="15" t="s">
        <v>59</v>
      </c>
      <c r="E60" s="179">
        <v>17</v>
      </c>
      <c r="F60" s="67"/>
      <c r="G60" s="67"/>
      <c r="H60" s="67"/>
      <c r="I60" s="67"/>
      <c r="J60" s="67"/>
      <c r="K60" s="67"/>
      <c r="L60" s="67"/>
      <c r="M60" s="67"/>
      <c r="N60" s="67"/>
      <c r="O60" s="67"/>
      <c r="P60" s="67"/>
    </row>
    <row r="61" spans="1:16" ht="25.5">
      <c r="A61" s="177" t="s">
        <v>477</v>
      </c>
      <c r="B61" s="15" t="s">
        <v>105</v>
      </c>
      <c r="C61" s="204" t="s">
        <v>478</v>
      </c>
      <c r="D61" s="15" t="s">
        <v>59</v>
      </c>
      <c r="E61" s="179">
        <v>82</v>
      </c>
      <c r="F61" s="67"/>
      <c r="G61" s="67"/>
      <c r="H61" s="67"/>
      <c r="I61" s="67"/>
      <c r="J61" s="67"/>
      <c r="K61" s="67"/>
      <c r="L61" s="67"/>
      <c r="M61" s="67"/>
      <c r="N61" s="67"/>
      <c r="O61" s="67"/>
      <c r="P61" s="67"/>
    </row>
    <row r="62" spans="1:16" ht="25.5">
      <c r="A62" s="177" t="s">
        <v>479</v>
      </c>
      <c r="B62" s="15" t="s">
        <v>105</v>
      </c>
      <c r="C62" s="204" t="s">
        <v>480</v>
      </c>
      <c r="D62" s="15" t="s">
        <v>59</v>
      </c>
      <c r="E62" s="179">
        <v>60</v>
      </c>
      <c r="F62" s="67"/>
      <c r="G62" s="67"/>
      <c r="H62" s="67"/>
      <c r="I62" s="67"/>
      <c r="J62" s="67"/>
      <c r="K62" s="67"/>
      <c r="L62" s="67"/>
      <c r="M62" s="67"/>
      <c r="N62" s="67"/>
      <c r="O62" s="67"/>
      <c r="P62" s="67"/>
    </row>
    <row r="63" spans="1:16" ht="25.5">
      <c r="A63" s="177" t="s">
        <v>481</v>
      </c>
      <c r="B63" s="15" t="s">
        <v>105</v>
      </c>
      <c r="C63" s="204" t="s">
        <v>482</v>
      </c>
      <c r="D63" s="15" t="s">
        <v>59</v>
      </c>
      <c r="E63" s="179">
        <v>12</v>
      </c>
      <c r="F63" s="67"/>
      <c r="G63" s="67"/>
      <c r="H63" s="67"/>
      <c r="I63" s="67"/>
      <c r="J63" s="67"/>
      <c r="K63" s="67"/>
      <c r="L63" s="67"/>
      <c r="M63" s="67"/>
      <c r="N63" s="67"/>
      <c r="O63" s="67"/>
      <c r="P63" s="67"/>
    </row>
    <row r="64" spans="1:16" ht="25.5">
      <c r="A64" s="177" t="s">
        <v>483</v>
      </c>
      <c r="B64" s="15" t="s">
        <v>105</v>
      </c>
      <c r="C64" s="204" t="s">
        <v>484</v>
      </c>
      <c r="D64" s="15" t="s">
        <v>59</v>
      </c>
      <c r="E64" s="179">
        <v>20</v>
      </c>
      <c r="F64" s="67"/>
      <c r="G64" s="67"/>
      <c r="H64" s="67"/>
      <c r="I64" s="67"/>
      <c r="J64" s="67"/>
      <c r="K64" s="67"/>
      <c r="L64" s="67"/>
      <c r="M64" s="67"/>
      <c r="N64" s="67"/>
      <c r="O64" s="67"/>
      <c r="P64" s="67"/>
    </row>
    <row r="65" spans="1:16">
      <c r="A65" s="177" t="s">
        <v>485</v>
      </c>
      <c r="B65" s="15" t="s">
        <v>105</v>
      </c>
      <c r="C65" s="204" t="s">
        <v>486</v>
      </c>
      <c r="D65" s="15" t="s">
        <v>453</v>
      </c>
      <c r="E65" s="179">
        <v>1</v>
      </c>
      <c r="F65" s="67"/>
      <c r="G65" s="67"/>
      <c r="H65" s="67"/>
      <c r="I65" s="67"/>
      <c r="J65" s="67"/>
      <c r="K65" s="67"/>
      <c r="L65" s="67"/>
      <c r="M65" s="67"/>
      <c r="N65" s="67"/>
      <c r="O65" s="67"/>
      <c r="P65" s="67"/>
    </row>
    <row r="66" spans="1:16" ht="25.5">
      <c r="A66" s="177" t="s">
        <v>487</v>
      </c>
      <c r="B66" s="15" t="s">
        <v>105</v>
      </c>
      <c r="C66" s="204" t="s">
        <v>488</v>
      </c>
      <c r="D66" s="15" t="s">
        <v>453</v>
      </c>
      <c r="E66" s="179">
        <v>1</v>
      </c>
      <c r="F66" s="67"/>
      <c r="G66" s="67"/>
      <c r="H66" s="67"/>
      <c r="I66" s="67"/>
      <c r="J66" s="67"/>
      <c r="K66" s="67"/>
      <c r="L66" s="67"/>
      <c r="M66" s="67"/>
      <c r="N66" s="67"/>
      <c r="O66" s="67"/>
      <c r="P66" s="67"/>
    </row>
    <row r="67" spans="1:16">
      <c r="A67" s="177" t="s">
        <v>489</v>
      </c>
      <c r="B67" s="15" t="s">
        <v>105</v>
      </c>
      <c r="C67" s="204" t="s">
        <v>490</v>
      </c>
      <c r="D67" s="15" t="s">
        <v>491</v>
      </c>
      <c r="E67" s="179">
        <v>1</v>
      </c>
      <c r="F67" s="67"/>
      <c r="G67" s="67"/>
      <c r="H67" s="67"/>
      <c r="I67" s="67"/>
      <c r="J67" s="67"/>
      <c r="K67" s="67"/>
      <c r="L67" s="67"/>
      <c r="M67" s="67"/>
      <c r="N67" s="67"/>
      <c r="O67" s="67"/>
      <c r="P67" s="67"/>
    </row>
    <row r="68" spans="1:16">
      <c r="A68" s="177" t="s">
        <v>492</v>
      </c>
      <c r="B68" s="15" t="s">
        <v>105</v>
      </c>
      <c r="C68" s="204" t="s">
        <v>493</v>
      </c>
      <c r="D68" s="15" t="s">
        <v>453</v>
      </c>
      <c r="E68" s="179">
        <v>1</v>
      </c>
      <c r="F68" s="67"/>
      <c r="G68" s="67"/>
      <c r="H68" s="67"/>
      <c r="I68" s="67"/>
      <c r="J68" s="67"/>
      <c r="K68" s="67"/>
      <c r="L68" s="67"/>
      <c r="M68" s="67"/>
      <c r="N68" s="67"/>
      <c r="O68" s="67"/>
      <c r="P68" s="67"/>
    </row>
    <row r="69" spans="1:16">
      <c r="A69" s="177" t="s">
        <v>494</v>
      </c>
      <c r="B69" s="15" t="s">
        <v>105</v>
      </c>
      <c r="C69" s="204" t="s">
        <v>495</v>
      </c>
      <c r="D69" s="15" t="s">
        <v>453</v>
      </c>
      <c r="E69" s="179">
        <v>1</v>
      </c>
      <c r="F69" s="67"/>
      <c r="G69" s="67"/>
      <c r="H69" s="67"/>
      <c r="I69" s="67"/>
      <c r="J69" s="67"/>
      <c r="K69" s="67"/>
      <c r="L69" s="67"/>
      <c r="M69" s="67"/>
      <c r="N69" s="67"/>
      <c r="O69" s="67"/>
      <c r="P69" s="67"/>
    </row>
    <row r="70" spans="1:16">
      <c r="A70" s="177" t="s">
        <v>496</v>
      </c>
      <c r="B70" s="15" t="s">
        <v>105</v>
      </c>
      <c r="C70" s="204" t="s">
        <v>497</v>
      </c>
      <c r="D70" s="15" t="s">
        <v>453</v>
      </c>
      <c r="E70" s="179">
        <v>1</v>
      </c>
      <c r="F70" s="67"/>
      <c r="G70" s="67"/>
      <c r="H70" s="67"/>
      <c r="I70" s="67"/>
      <c r="J70" s="67"/>
      <c r="K70" s="67"/>
      <c r="L70" s="67"/>
      <c r="M70" s="67"/>
      <c r="N70" s="67"/>
      <c r="O70" s="67"/>
      <c r="P70" s="67"/>
    </row>
    <row r="71" spans="1:16">
      <c r="A71" s="177" t="s">
        <v>498</v>
      </c>
      <c r="B71" s="15" t="s">
        <v>105</v>
      </c>
      <c r="C71" s="204" t="s">
        <v>499</v>
      </c>
      <c r="D71" s="15" t="s">
        <v>453</v>
      </c>
      <c r="E71" s="179">
        <v>1</v>
      </c>
      <c r="F71" s="67"/>
      <c r="G71" s="67"/>
      <c r="H71" s="67"/>
      <c r="I71" s="67"/>
      <c r="J71" s="67"/>
      <c r="K71" s="67"/>
      <c r="L71" s="67"/>
      <c r="M71" s="67"/>
      <c r="N71" s="67"/>
      <c r="O71" s="67"/>
      <c r="P71" s="67"/>
    </row>
    <row r="72" spans="1:16">
      <c r="A72" s="194"/>
      <c r="B72" s="195"/>
      <c r="C72" s="196" t="s">
        <v>500</v>
      </c>
      <c r="D72" s="197"/>
      <c r="E72" s="198"/>
      <c r="F72" s="67"/>
      <c r="G72" s="67"/>
      <c r="H72" s="67"/>
      <c r="I72" s="67"/>
      <c r="J72" s="67"/>
      <c r="K72" s="67"/>
      <c r="L72" s="67"/>
      <c r="M72" s="67"/>
      <c r="N72" s="67"/>
      <c r="O72" s="67"/>
      <c r="P72" s="67"/>
    </row>
    <row r="73" spans="1:16">
      <c r="A73" s="177">
        <v>1</v>
      </c>
      <c r="B73" s="15" t="s">
        <v>105</v>
      </c>
      <c r="C73" s="205" t="s">
        <v>559</v>
      </c>
      <c r="D73" s="15" t="s">
        <v>241</v>
      </c>
      <c r="E73" s="179">
        <v>127</v>
      </c>
      <c r="F73" s="67"/>
      <c r="G73" s="67"/>
      <c r="H73" s="67"/>
      <c r="I73" s="67"/>
      <c r="J73" s="67"/>
      <c r="K73" s="67"/>
      <c r="L73" s="67"/>
      <c r="M73" s="67"/>
      <c r="N73" s="67"/>
      <c r="O73" s="67"/>
      <c r="P73" s="67"/>
    </row>
    <row r="74" spans="1:16" ht="25.5">
      <c r="A74" s="177">
        <v>2</v>
      </c>
      <c r="B74" s="15" t="s">
        <v>105</v>
      </c>
      <c r="C74" s="205" t="s">
        <v>560</v>
      </c>
      <c r="D74" s="15" t="s">
        <v>241</v>
      </c>
      <c r="E74" s="179">
        <v>1</v>
      </c>
      <c r="F74" s="67"/>
      <c r="G74" s="67"/>
      <c r="H74" s="67"/>
      <c r="I74" s="67"/>
      <c r="J74" s="67"/>
      <c r="K74" s="67"/>
      <c r="L74" s="67"/>
      <c r="M74" s="67"/>
      <c r="N74" s="67"/>
      <c r="O74" s="67"/>
      <c r="P74" s="67"/>
    </row>
    <row r="75" spans="1:16" ht="25.5">
      <c r="A75" s="177">
        <v>3</v>
      </c>
      <c r="B75" s="15" t="s">
        <v>105</v>
      </c>
      <c r="C75" s="205" t="s">
        <v>501</v>
      </c>
      <c r="D75" s="15" t="s">
        <v>241</v>
      </c>
      <c r="E75" s="179">
        <v>1</v>
      </c>
      <c r="F75" s="67"/>
      <c r="G75" s="67"/>
      <c r="H75" s="67"/>
      <c r="I75" s="67"/>
      <c r="J75" s="67"/>
      <c r="K75" s="67"/>
      <c r="L75" s="67"/>
      <c r="M75" s="67"/>
      <c r="N75" s="67"/>
      <c r="O75" s="67"/>
      <c r="P75" s="67"/>
    </row>
    <row r="76" spans="1:16">
      <c r="A76" s="177">
        <v>4</v>
      </c>
      <c r="B76" s="15" t="s">
        <v>105</v>
      </c>
      <c r="C76" s="205" t="s">
        <v>502</v>
      </c>
      <c r="D76" s="15" t="s">
        <v>241</v>
      </c>
      <c r="E76" s="179">
        <v>127</v>
      </c>
      <c r="F76" s="67"/>
      <c r="G76" s="67"/>
      <c r="H76" s="67"/>
      <c r="I76" s="67"/>
      <c r="J76" s="67"/>
      <c r="K76" s="67"/>
      <c r="L76" s="67"/>
      <c r="M76" s="67"/>
      <c r="N76" s="67"/>
      <c r="O76" s="67"/>
      <c r="P76" s="67"/>
    </row>
    <row r="77" spans="1:16" ht="13.5" thickBot="1">
      <c r="A77" s="177">
        <v>5</v>
      </c>
      <c r="B77" s="15" t="s">
        <v>105</v>
      </c>
      <c r="C77" s="168" t="s">
        <v>503</v>
      </c>
      <c r="D77" s="15" t="s">
        <v>241</v>
      </c>
      <c r="E77" s="179">
        <v>127</v>
      </c>
      <c r="F77" s="67"/>
      <c r="G77" s="67"/>
      <c r="H77" s="67"/>
      <c r="I77" s="67"/>
      <c r="J77" s="67"/>
      <c r="K77" s="67"/>
      <c r="L77" s="67"/>
      <c r="M77" s="67"/>
      <c r="N77" s="67"/>
      <c r="O77" s="67"/>
      <c r="P77" s="67"/>
    </row>
    <row r="78" spans="1:16" ht="15" thickBot="1">
      <c r="A78" s="266" t="s">
        <v>75</v>
      </c>
      <c r="B78" s="267"/>
      <c r="C78" s="267"/>
      <c r="D78" s="267"/>
      <c r="E78" s="267"/>
      <c r="F78" s="267"/>
      <c r="G78" s="267"/>
      <c r="H78" s="267"/>
      <c r="I78" s="267"/>
      <c r="J78" s="267"/>
      <c r="K78" s="268"/>
      <c r="L78" s="171"/>
      <c r="M78" s="171"/>
      <c r="N78" s="171"/>
      <c r="O78" s="171"/>
      <c r="P78" s="172"/>
    </row>
    <row r="79" spans="1:16">
      <c r="A79" s="26"/>
      <c r="B79" s="26"/>
      <c r="C79" s="27"/>
      <c r="D79" s="27"/>
      <c r="E79" s="114"/>
      <c r="F79" s="26"/>
      <c r="G79" s="26"/>
      <c r="H79" s="26"/>
      <c r="I79" s="26"/>
      <c r="J79" s="26"/>
      <c r="K79" s="26"/>
      <c r="L79" s="26"/>
      <c r="M79" s="26"/>
      <c r="N79" s="26"/>
      <c r="O79" s="26"/>
      <c r="P79" s="26"/>
    </row>
    <row r="80" spans="1:16">
      <c r="A80" s="259" t="s">
        <v>5</v>
      </c>
      <c r="B80" s="259"/>
      <c r="C80" s="38"/>
      <c r="D80" s="260"/>
      <c r="E80" s="258"/>
      <c r="F80" s="26"/>
      <c r="G80" s="259" t="s">
        <v>27</v>
      </c>
      <c r="H80" s="259"/>
      <c r="I80" s="262"/>
      <c r="J80" s="262"/>
      <c r="K80" s="262"/>
      <c r="L80" s="262"/>
      <c r="M80" s="262"/>
      <c r="N80" s="261"/>
      <c r="O80" s="259"/>
      <c r="P80" s="26"/>
    </row>
    <row r="81" spans="1:11" s="26" customFormat="1">
      <c r="C81" s="39" t="s">
        <v>28</v>
      </c>
      <c r="D81" s="27"/>
      <c r="E81" s="27"/>
      <c r="K81" s="39" t="s">
        <v>28</v>
      </c>
    </row>
    <row r="82" spans="1:11" s="26" customFormat="1">
      <c r="C82" s="27"/>
      <c r="D82" s="27"/>
      <c r="E82" s="27"/>
    </row>
    <row r="83" spans="1:11" s="26" customFormat="1">
      <c r="A83" s="259" t="s">
        <v>6</v>
      </c>
      <c r="B83" s="259"/>
      <c r="C83" s="27"/>
      <c r="D83" s="27"/>
      <c r="E83" s="27"/>
      <c r="G83" s="259" t="s">
        <v>6</v>
      </c>
      <c r="H83" s="259"/>
    </row>
    <row r="84" spans="1:11" s="26" customFormat="1">
      <c r="C84" s="27"/>
      <c r="D84" s="27"/>
      <c r="E84" s="27"/>
    </row>
    <row r="85" spans="1:11" s="26" customFormat="1">
      <c r="C85" s="27"/>
      <c r="D85" s="27"/>
      <c r="E85" s="27"/>
    </row>
    <row r="86" spans="1:11" s="26" customFormat="1">
      <c r="C86" s="27"/>
      <c r="D86" s="27"/>
      <c r="E86" s="27"/>
    </row>
    <row r="87" spans="1:11" s="26" customFormat="1">
      <c r="C87" s="27"/>
      <c r="D87" s="27"/>
      <c r="E87" s="27"/>
    </row>
    <row r="88" spans="1:11" s="26" customFormat="1">
      <c r="C88" s="27"/>
      <c r="D88" s="27"/>
      <c r="E88" s="27"/>
    </row>
    <row r="89" spans="1:11" s="26" customFormat="1">
      <c r="C89" s="27"/>
      <c r="D89" s="27"/>
      <c r="E89" s="27"/>
    </row>
    <row r="90" spans="1:11" s="26" customFormat="1">
      <c r="C90" s="27"/>
      <c r="D90" s="27"/>
      <c r="E90" s="27"/>
    </row>
    <row r="91" spans="1:11" s="26" customFormat="1">
      <c r="C91" s="27"/>
      <c r="D91" s="27"/>
      <c r="E91" s="27"/>
    </row>
    <row r="92" spans="1:11" s="26" customFormat="1">
      <c r="C92" s="27"/>
      <c r="D92" s="27"/>
      <c r="E92" s="27"/>
    </row>
    <row r="93" spans="1:11" s="26" customFormat="1">
      <c r="C93" s="27"/>
      <c r="D93" s="27"/>
      <c r="E93" s="27"/>
    </row>
    <row r="94" spans="1:11" s="26" customFormat="1">
      <c r="C94" s="27"/>
      <c r="D94" s="27"/>
      <c r="E94" s="27"/>
    </row>
    <row r="95" spans="1:11" s="26" customFormat="1">
      <c r="C95" s="27"/>
      <c r="D95" s="27"/>
      <c r="E95" s="27"/>
    </row>
    <row r="96" spans="1:11" s="26" customFormat="1">
      <c r="C96" s="27"/>
      <c r="D96" s="27"/>
      <c r="E96" s="27"/>
    </row>
    <row r="97" spans="3:5" s="26" customFormat="1">
      <c r="C97" s="27"/>
      <c r="D97" s="27"/>
      <c r="E97" s="27"/>
    </row>
    <row r="98" spans="3:5" s="26" customFormat="1">
      <c r="C98" s="27"/>
      <c r="D98" s="27"/>
      <c r="E98" s="27"/>
    </row>
    <row r="99" spans="3:5" s="26" customFormat="1">
      <c r="C99" s="27"/>
      <c r="D99" s="27"/>
      <c r="E99" s="27"/>
    </row>
    <row r="100" spans="3:5" s="26" customFormat="1">
      <c r="C100" s="27"/>
      <c r="D100" s="27"/>
      <c r="E100" s="27"/>
    </row>
    <row r="101" spans="3:5" s="26" customFormat="1">
      <c r="C101" s="27"/>
      <c r="D101" s="27"/>
      <c r="E101" s="27"/>
    </row>
    <row r="102" spans="3:5" s="26" customFormat="1">
      <c r="C102" s="27"/>
      <c r="D102" s="27"/>
      <c r="E102" s="27"/>
    </row>
    <row r="103" spans="3:5" s="26" customFormat="1">
      <c r="C103" s="27"/>
      <c r="D103" s="27"/>
      <c r="E103" s="27"/>
    </row>
    <row r="104" spans="3:5" s="26" customFormat="1">
      <c r="C104" s="27"/>
      <c r="D104" s="27"/>
      <c r="E104" s="27"/>
    </row>
    <row r="105" spans="3:5" s="26" customFormat="1">
      <c r="C105" s="27"/>
      <c r="D105" s="27"/>
      <c r="E105" s="27"/>
    </row>
    <row r="106" spans="3:5" s="26" customFormat="1">
      <c r="C106" s="27"/>
      <c r="D106" s="27"/>
      <c r="E106" s="27"/>
    </row>
    <row r="107" spans="3:5" s="26" customFormat="1">
      <c r="C107" s="27"/>
      <c r="D107" s="27"/>
      <c r="E107" s="27"/>
    </row>
    <row r="108" spans="3:5" s="26" customFormat="1">
      <c r="C108" s="27"/>
      <c r="D108" s="27"/>
      <c r="E108" s="27"/>
    </row>
    <row r="109" spans="3:5" s="26" customFormat="1">
      <c r="C109" s="27"/>
      <c r="D109" s="27"/>
      <c r="E109" s="27"/>
    </row>
    <row r="110" spans="3:5" s="26" customFormat="1">
      <c r="C110" s="27"/>
      <c r="D110" s="27"/>
      <c r="E110" s="27"/>
    </row>
    <row r="111" spans="3:5" s="26" customFormat="1">
      <c r="C111" s="27"/>
      <c r="D111" s="27"/>
      <c r="E111" s="27"/>
    </row>
    <row r="112" spans="3:5" s="26" customFormat="1">
      <c r="C112" s="27"/>
      <c r="D112" s="27"/>
      <c r="E112" s="27"/>
    </row>
    <row r="113" spans="3:5" s="26" customFormat="1">
      <c r="C113" s="27"/>
      <c r="D113" s="27"/>
      <c r="E113" s="27"/>
    </row>
    <row r="114" spans="3:5" s="26" customFormat="1">
      <c r="C114" s="27"/>
      <c r="D114" s="27"/>
      <c r="E114" s="27"/>
    </row>
    <row r="115" spans="3:5" s="26" customFormat="1">
      <c r="C115" s="27"/>
      <c r="D115" s="27"/>
      <c r="E115" s="27"/>
    </row>
    <row r="116" spans="3:5" s="26" customFormat="1">
      <c r="C116" s="27"/>
      <c r="D116" s="27"/>
      <c r="E116" s="27"/>
    </row>
    <row r="117" spans="3:5" s="26" customFormat="1">
      <c r="C117" s="27"/>
      <c r="D117" s="27"/>
      <c r="E117" s="27"/>
    </row>
    <row r="118" spans="3:5" s="26" customFormat="1">
      <c r="C118" s="27"/>
      <c r="D118" s="27"/>
      <c r="E118" s="27"/>
    </row>
    <row r="119" spans="3:5" s="26" customFormat="1">
      <c r="C119" s="27"/>
      <c r="D119" s="27"/>
      <c r="E119" s="27"/>
    </row>
    <row r="120" spans="3:5" s="26" customFormat="1">
      <c r="C120" s="27"/>
      <c r="D120" s="27"/>
      <c r="E120" s="27"/>
    </row>
    <row r="121" spans="3:5" s="26" customFormat="1">
      <c r="C121" s="27"/>
      <c r="D121" s="27"/>
      <c r="E121" s="27"/>
    </row>
    <row r="122" spans="3:5" s="26" customFormat="1">
      <c r="C122" s="27"/>
      <c r="D122" s="27"/>
      <c r="E122" s="27"/>
    </row>
    <row r="123" spans="3:5" s="26" customFormat="1">
      <c r="C123" s="27"/>
      <c r="D123" s="27"/>
      <c r="E123" s="27"/>
    </row>
    <row r="124" spans="3:5" s="26" customFormat="1">
      <c r="C124" s="27"/>
      <c r="D124" s="27"/>
      <c r="E124" s="27"/>
    </row>
    <row r="125" spans="3:5" s="26" customFormat="1">
      <c r="C125" s="27"/>
      <c r="D125" s="27"/>
      <c r="E125" s="27"/>
    </row>
    <row r="126" spans="3:5" s="26" customFormat="1">
      <c r="C126" s="27"/>
      <c r="D126" s="27"/>
      <c r="E126" s="27"/>
    </row>
    <row r="127" spans="3:5" s="26" customFormat="1">
      <c r="C127" s="27"/>
      <c r="D127" s="27"/>
      <c r="E127" s="27"/>
    </row>
    <row r="128" spans="3:5" s="26" customFormat="1">
      <c r="C128" s="27"/>
      <c r="D128" s="27"/>
      <c r="E128" s="27"/>
    </row>
    <row r="129" spans="3:5" s="26" customFormat="1">
      <c r="C129" s="27"/>
      <c r="D129" s="27"/>
      <c r="E129" s="27"/>
    </row>
    <row r="130" spans="3:5" s="26" customFormat="1">
      <c r="C130" s="27"/>
      <c r="D130" s="27"/>
      <c r="E130" s="27"/>
    </row>
    <row r="131" spans="3:5" s="26" customFormat="1">
      <c r="C131" s="27"/>
      <c r="D131" s="27"/>
      <c r="E131" s="27"/>
    </row>
    <row r="132" spans="3:5" s="26" customFormat="1">
      <c r="C132" s="27"/>
      <c r="D132" s="27"/>
      <c r="E132" s="27"/>
    </row>
    <row r="133" spans="3:5" s="26" customFormat="1">
      <c r="C133" s="27"/>
      <c r="D133" s="27"/>
      <c r="E133" s="27"/>
    </row>
    <row r="134" spans="3:5" s="26" customFormat="1">
      <c r="C134" s="27"/>
      <c r="D134" s="27"/>
      <c r="E134" s="27"/>
    </row>
    <row r="135" spans="3:5" s="26" customFormat="1">
      <c r="C135" s="27"/>
      <c r="D135" s="27"/>
      <c r="E135" s="27"/>
    </row>
    <row r="136" spans="3:5" s="26" customFormat="1">
      <c r="C136" s="27"/>
      <c r="D136" s="27"/>
      <c r="E136" s="27"/>
    </row>
    <row r="137" spans="3:5" s="26" customFormat="1">
      <c r="C137" s="27"/>
      <c r="D137" s="27"/>
      <c r="E137" s="27"/>
    </row>
    <row r="138" spans="3:5" s="26" customFormat="1">
      <c r="C138" s="27"/>
      <c r="D138" s="27"/>
      <c r="E138" s="27"/>
    </row>
    <row r="139" spans="3:5" s="26" customFormat="1">
      <c r="C139" s="27"/>
      <c r="D139" s="27"/>
      <c r="E139" s="27"/>
    </row>
    <row r="140" spans="3:5" s="26" customFormat="1">
      <c r="C140" s="27"/>
      <c r="D140" s="27"/>
      <c r="E140" s="27"/>
    </row>
    <row r="141" spans="3:5" s="26" customFormat="1">
      <c r="C141" s="27"/>
      <c r="D141" s="27"/>
      <c r="E141" s="27"/>
    </row>
    <row r="142" spans="3:5" s="26" customFormat="1">
      <c r="C142" s="27"/>
      <c r="D142" s="27"/>
      <c r="E142" s="27"/>
    </row>
    <row r="143" spans="3:5" s="26" customFormat="1">
      <c r="C143" s="27"/>
      <c r="D143" s="27"/>
      <c r="E143" s="27"/>
    </row>
    <row r="144" spans="3:5" s="26" customFormat="1">
      <c r="C144" s="27"/>
      <c r="D144" s="27"/>
      <c r="E144" s="27"/>
    </row>
    <row r="145" spans="3:5" s="26" customFormat="1">
      <c r="C145" s="27"/>
      <c r="D145" s="27"/>
      <c r="E145" s="27"/>
    </row>
    <row r="146" spans="3:5" s="26" customFormat="1">
      <c r="C146" s="27"/>
      <c r="D146" s="27"/>
      <c r="E146" s="27"/>
    </row>
    <row r="147" spans="3:5" s="26" customFormat="1">
      <c r="C147" s="27"/>
      <c r="D147" s="27"/>
      <c r="E147" s="27"/>
    </row>
    <row r="148" spans="3:5" s="26" customFormat="1">
      <c r="C148" s="27"/>
      <c r="D148" s="27"/>
      <c r="E148" s="27"/>
    </row>
    <row r="149" spans="3:5" s="26" customFormat="1">
      <c r="C149" s="27"/>
      <c r="D149" s="27"/>
      <c r="E149" s="27"/>
    </row>
    <row r="150" spans="3:5" s="26" customFormat="1">
      <c r="C150" s="27"/>
      <c r="D150" s="27"/>
      <c r="E150" s="27"/>
    </row>
    <row r="151" spans="3:5" s="26" customFormat="1">
      <c r="C151" s="27"/>
      <c r="D151" s="27"/>
      <c r="E151" s="27"/>
    </row>
    <row r="152" spans="3:5" s="26" customFormat="1">
      <c r="C152" s="27"/>
      <c r="D152" s="27"/>
      <c r="E152" s="27"/>
    </row>
    <row r="153" spans="3:5" s="26" customFormat="1">
      <c r="C153" s="27"/>
      <c r="D153" s="27"/>
      <c r="E153" s="27"/>
    </row>
    <row r="154" spans="3:5" s="26" customFormat="1">
      <c r="C154" s="27"/>
      <c r="D154" s="27"/>
      <c r="E154" s="27"/>
    </row>
    <row r="155" spans="3:5" s="26" customFormat="1">
      <c r="C155" s="27"/>
      <c r="D155" s="27"/>
      <c r="E155" s="27"/>
    </row>
    <row r="156" spans="3:5" s="26" customFormat="1">
      <c r="C156" s="27"/>
      <c r="D156" s="27"/>
      <c r="E156" s="27"/>
    </row>
    <row r="157" spans="3:5" s="26" customFormat="1">
      <c r="C157" s="27"/>
      <c r="D157" s="27"/>
      <c r="E157" s="27"/>
    </row>
    <row r="158" spans="3:5" s="26" customFormat="1">
      <c r="C158" s="27"/>
      <c r="D158" s="27"/>
      <c r="E158" s="27"/>
    </row>
    <row r="159" spans="3:5" s="26" customFormat="1">
      <c r="C159" s="27"/>
      <c r="D159" s="27"/>
      <c r="E159" s="27"/>
    </row>
    <row r="160" spans="3:5" s="26" customFormat="1">
      <c r="C160" s="27"/>
      <c r="D160" s="27"/>
      <c r="E160" s="27"/>
    </row>
    <row r="161" spans="3:5" s="26" customFormat="1">
      <c r="C161" s="27"/>
      <c r="D161" s="27"/>
      <c r="E161" s="27"/>
    </row>
    <row r="162" spans="3:5" s="26" customFormat="1">
      <c r="C162" s="27"/>
      <c r="D162" s="27"/>
      <c r="E162" s="27"/>
    </row>
    <row r="163" spans="3:5" s="26" customFormat="1">
      <c r="C163" s="27"/>
      <c r="D163" s="27"/>
      <c r="E163" s="27"/>
    </row>
    <row r="164" spans="3:5" s="26" customFormat="1">
      <c r="C164" s="27"/>
      <c r="D164" s="27"/>
      <c r="E164" s="27"/>
    </row>
    <row r="165" spans="3:5" s="26" customFormat="1">
      <c r="C165" s="27"/>
      <c r="D165" s="27"/>
      <c r="E165" s="27"/>
    </row>
    <row r="166" spans="3:5" s="26" customFormat="1">
      <c r="C166" s="27"/>
      <c r="D166" s="27"/>
      <c r="E166" s="27"/>
    </row>
    <row r="167" spans="3:5" s="26" customFormat="1">
      <c r="C167" s="27"/>
      <c r="D167" s="27"/>
      <c r="E167" s="27"/>
    </row>
    <row r="168" spans="3:5" s="26" customFormat="1">
      <c r="C168" s="27"/>
      <c r="D168" s="27"/>
      <c r="E168" s="27"/>
    </row>
    <row r="169" spans="3:5" s="26" customFormat="1">
      <c r="C169" s="27"/>
      <c r="D169" s="27"/>
      <c r="E169" s="27"/>
    </row>
    <row r="170" spans="3:5" s="26" customFormat="1">
      <c r="C170" s="27"/>
      <c r="D170" s="27"/>
      <c r="E170" s="27"/>
    </row>
    <row r="171" spans="3:5" s="26" customFormat="1">
      <c r="C171" s="27"/>
      <c r="D171" s="27"/>
      <c r="E171" s="27"/>
    </row>
    <row r="172" spans="3:5" s="26" customFormat="1">
      <c r="C172" s="27"/>
      <c r="D172" s="27"/>
      <c r="E172" s="27"/>
    </row>
    <row r="173" spans="3:5" s="26" customFormat="1">
      <c r="C173" s="27"/>
      <c r="D173" s="27"/>
      <c r="E173" s="27"/>
    </row>
    <row r="174" spans="3:5" s="26" customFormat="1">
      <c r="C174" s="27"/>
      <c r="D174" s="27"/>
      <c r="E174" s="27"/>
    </row>
    <row r="175" spans="3:5" s="26" customFormat="1">
      <c r="C175" s="27"/>
      <c r="D175" s="27"/>
      <c r="E175" s="27"/>
    </row>
    <row r="176" spans="3:5" s="26" customFormat="1">
      <c r="C176" s="27"/>
      <c r="D176" s="27"/>
      <c r="E176" s="27"/>
    </row>
    <row r="177" spans="3:5" s="26" customFormat="1">
      <c r="C177" s="27"/>
      <c r="D177" s="27"/>
      <c r="E177" s="27"/>
    </row>
    <row r="178" spans="3:5" s="26" customFormat="1">
      <c r="C178" s="27"/>
      <c r="D178" s="27"/>
      <c r="E178" s="27"/>
    </row>
    <row r="179" spans="3:5" s="26" customFormat="1">
      <c r="C179" s="27"/>
      <c r="D179" s="27"/>
      <c r="E179" s="27"/>
    </row>
    <row r="180" spans="3:5" s="26" customFormat="1">
      <c r="C180" s="27"/>
      <c r="D180" s="27"/>
      <c r="E180" s="27"/>
    </row>
    <row r="181" spans="3:5" s="26" customFormat="1">
      <c r="C181" s="27"/>
      <c r="D181" s="27"/>
      <c r="E181" s="27"/>
    </row>
    <row r="182" spans="3:5" s="26" customFormat="1">
      <c r="C182" s="27"/>
      <c r="D182" s="27"/>
      <c r="E182" s="27"/>
    </row>
    <row r="183" spans="3:5" s="26" customFormat="1">
      <c r="C183" s="27"/>
      <c r="D183" s="27"/>
      <c r="E183" s="27"/>
    </row>
    <row r="184" spans="3:5" s="26" customFormat="1">
      <c r="C184" s="27"/>
      <c r="D184" s="27"/>
      <c r="E184" s="27"/>
    </row>
    <row r="185" spans="3:5" s="26" customFormat="1">
      <c r="C185" s="27"/>
      <c r="D185" s="27"/>
      <c r="E185" s="27"/>
    </row>
    <row r="186" spans="3:5" s="26" customFormat="1">
      <c r="C186" s="27"/>
      <c r="D186" s="27"/>
      <c r="E186" s="27"/>
    </row>
    <row r="187" spans="3:5" s="26" customFormat="1">
      <c r="C187" s="27"/>
      <c r="D187" s="27"/>
      <c r="E187" s="27"/>
    </row>
    <row r="188" spans="3:5" s="26" customFormat="1">
      <c r="C188" s="27"/>
      <c r="D188" s="27"/>
      <c r="E188" s="27"/>
    </row>
    <row r="189" spans="3:5" s="26" customFormat="1">
      <c r="C189" s="27"/>
      <c r="D189" s="27"/>
      <c r="E189" s="27"/>
    </row>
    <row r="190" spans="3:5" s="26" customFormat="1">
      <c r="C190" s="27"/>
      <c r="D190" s="27"/>
      <c r="E190" s="27"/>
    </row>
    <row r="191" spans="3:5" s="26" customFormat="1">
      <c r="C191" s="27"/>
      <c r="D191" s="27"/>
      <c r="E191" s="27"/>
    </row>
    <row r="192" spans="3:5" s="26" customFormat="1">
      <c r="C192" s="27"/>
      <c r="D192" s="27"/>
      <c r="E192" s="27"/>
    </row>
    <row r="193" spans="3:5" s="26" customFormat="1">
      <c r="C193" s="27"/>
      <c r="D193" s="27"/>
      <c r="E193" s="27"/>
    </row>
    <row r="194" spans="3:5" s="26" customFormat="1">
      <c r="C194" s="27"/>
      <c r="D194" s="27"/>
      <c r="E194" s="27"/>
    </row>
    <row r="195" spans="3:5" s="26" customFormat="1">
      <c r="C195" s="27"/>
      <c r="D195" s="27"/>
      <c r="E195" s="27"/>
    </row>
    <row r="196" spans="3:5" s="26" customFormat="1">
      <c r="C196" s="27"/>
      <c r="D196" s="27"/>
      <c r="E196" s="27"/>
    </row>
    <row r="197" spans="3:5" s="26" customFormat="1">
      <c r="C197" s="27"/>
      <c r="D197" s="27"/>
      <c r="E197" s="27"/>
    </row>
    <row r="198" spans="3:5" s="26" customFormat="1">
      <c r="C198" s="27"/>
      <c r="D198" s="27"/>
      <c r="E198" s="27"/>
    </row>
    <row r="199" spans="3:5" s="26" customFormat="1">
      <c r="C199" s="27"/>
      <c r="D199" s="27"/>
      <c r="E199" s="27"/>
    </row>
    <row r="200" spans="3:5" s="26" customFormat="1">
      <c r="C200" s="27"/>
      <c r="D200" s="27"/>
      <c r="E200" s="27"/>
    </row>
    <row r="201" spans="3:5" s="26" customFormat="1">
      <c r="C201" s="27"/>
      <c r="D201" s="27"/>
      <c r="E201" s="27"/>
    </row>
    <row r="202" spans="3:5" s="26" customFormat="1">
      <c r="C202" s="27"/>
      <c r="D202" s="27"/>
      <c r="E202" s="27"/>
    </row>
    <row r="203" spans="3:5" s="26" customFormat="1">
      <c r="C203" s="27"/>
      <c r="D203" s="27"/>
      <c r="E203" s="27"/>
    </row>
    <row r="204" spans="3:5" s="26" customFormat="1">
      <c r="C204" s="27"/>
      <c r="D204" s="27"/>
      <c r="E204" s="27"/>
    </row>
    <row r="205" spans="3:5" s="26" customFormat="1">
      <c r="C205" s="27"/>
      <c r="D205" s="27"/>
      <c r="E205" s="27"/>
    </row>
    <row r="206" spans="3:5" s="26" customFormat="1">
      <c r="C206" s="27"/>
      <c r="D206" s="27"/>
      <c r="E206" s="27"/>
    </row>
    <row r="207" spans="3:5" s="26" customFormat="1">
      <c r="C207" s="27"/>
      <c r="D207" s="27"/>
      <c r="E207" s="27"/>
    </row>
    <row r="208" spans="3:5" s="26" customFormat="1">
      <c r="C208" s="27"/>
      <c r="D208" s="27"/>
      <c r="E208" s="27"/>
    </row>
    <row r="209" spans="3:5" s="26" customFormat="1">
      <c r="C209" s="27"/>
      <c r="D209" s="27"/>
      <c r="E209" s="27"/>
    </row>
    <row r="210" spans="3:5" s="26" customFormat="1">
      <c r="C210" s="27"/>
      <c r="D210" s="27"/>
      <c r="E210" s="27"/>
    </row>
    <row r="211" spans="3:5" s="26" customFormat="1">
      <c r="C211" s="27"/>
      <c r="D211" s="27"/>
      <c r="E211" s="27"/>
    </row>
    <row r="212" spans="3:5" s="26" customFormat="1">
      <c r="C212" s="27"/>
      <c r="D212" s="27"/>
      <c r="E212" s="27"/>
    </row>
    <row r="213" spans="3:5" s="26" customFormat="1">
      <c r="C213" s="27"/>
      <c r="D213" s="27"/>
      <c r="E213" s="27"/>
    </row>
    <row r="214" spans="3:5" s="26" customFormat="1">
      <c r="C214" s="27"/>
      <c r="D214" s="27"/>
      <c r="E214" s="27"/>
    </row>
    <row r="215" spans="3:5" s="26" customFormat="1">
      <c r="C215" s="27"/>
      <c r="D215" s="27"/>
      <c r="E215" s="27"/>
    </row>
    <row r="216" spans="3:5" s="26" customFormat="1">
      <c r="C216" s="27"/>
      <c r="D216" s="27"/>
      <c r="E216" s="27"/>
    </row>
    <row r="217" spans="3:5" s="26" customFormat="1">
      <c r="C217" s="27"/>
      <c r="D217" s="27"/>
      <c r="E217" s="27"/>
    </row>
    <row r="218" spans="3:5" s="26" customFormat="1">
      <c r="C218" s="27"/>
      <c r="D218" s="27"/>
      <c r="E218" s="27"/>
    </row>
    <row r="219" spans="3:5" s="26" customFormat="1">
      <c r="C219" s="27"/>
      <c r="D219" s="27"/>
      <c r="E219" s="27"/>
    </row>
    <row r="220" spans="3:5" s="26" customFormat="1">
      <c r="C220" s="27"/>
      <c r="D220" s="27"/>
      <c r="E220" s="27"/>
    </row>
    <row r="221" spans="3:5" s="26" customFormat="1">
      <c r="C221" s="27"/>
      <c r="D221" s="27"/>
      <c r="E221" s="27"/>
    </row>
    <row r="222" spans="3:5" s="26" customFormat="1">
      <c r="C222" s="27"/>
      <c r="D222" s="27"/>
      <c r="E222" s="27"/>
    </row>
    <row r="223" spans="3:5" s="26" customFormat="1">
      <c r="C223" s="27"/>
      <c r="D223" s="27"/>
      <c r="E223" s="27"/>
    </row>
    <row r="224" spans="3:5" s="26" customFormat="1">
      <c r="C224" s="27"/>
      <c r="D224" s="27"/>
      <c r="E224" s="27"/>
    </row>
    <row r="225" spans="3:5" s="26" customFormat="1">
      <c r="C225" s="27"/>
      <c r="D225" s="27"/>
      <c r="E225" s="27"/>
    </row>
    <row r="226" spans="3:5" s="26" customFormat="1">
      <c r="C226" s="27"/>
      <c r="D226" s="27"/>
      <c r="E226" s="27"/>
    </row>
    <row r="227" spans="3:5" s="26" customFormat="1">
      <c r="C227" s="27"/>
      <c r="D227" s="27"/>
      <c r="E227" s="27"/>
    </row>
    <row r="228" spans="3:5" s="26" customFormat="1">
      <c r="C228" s="27"/>
      <c r="D228" s="27"/>
      <c r="E228" s="27"/>
    </row>
    <row r="229" spans="3:5" s="26" customFormat="1">
      <c r="C229" s="27"/>
      <c r="D229" s="27"/>
      <c r="E229" s="27"/>
    </row>
    <row r="230" spans="3:5" s="26" customFormat="1">
      <c r="C230" s="27"/>
      <c r="D230" s="27"/>
      <c r="E230" s="27"/>
    </row>
    <row r="231" spans="3:5" s="26" customFormat="1">
      <c r="C231" s="27"/>
      <c r="D231" s="27"/>
      <c r="E231" s="27"/>
    </row>
    <row r="232" spans="3:5" s="26" customFormat="1">
      <c r="C232" s="27"/>
      <c r="D232" s="27"/>
      <c r="E232" s="27"/>
    </row>
    <row r="233" spans="3:5" s="26" customFormat="1">
      <c r="C233" s="27"/>
      <c r="D233" s="27"/>
      <c r="E233" s="27"/>
    </row>
    <row r="234" spans="3:5" s="26" customFormat="1">
      <c r="C234" s="27"/>
      <c r="D234" s="27"/>
      <c r="E234" s="27"/>
    </row>
    <row r="235" spans="3:5" s="26" customFormat="1">
      <c r="C235" s="27"/>
      <c r="D235" s="27"/>
      <c r="E235" s="27"/>
    </row>
    <row r="236" spans="3:5" s="26" customFormat="1">
      <c r="C236" s="27"/>
      <c r="D236" s="27"/>
      <c r="E236" s="27"/>
    </row>
    <row r="237" spans="3:5" s="26" customFormat="1">
      <c r="C237" s="27"/>
      <c r="D237" s="27"/>
      <c r="E237" s="27"/>
    </row>
    <row r="238" spans="3:5" s="26" customFormat="1">
      <c r="C238" s="27"/>
      <c r="D238" s="27"/>
      <c r="E238" s="27"/>
    </row>
    <row r="239" spans="3:5" s="26" customFormat="1">
      <c r="C239" s="27"/>
      <c r="D239" s="27"/>
      <c r="E239" s="27"/>
    </row>
    <row r="240" spans="3:5" s="26" customFormat="1">
      <c r="C240" s="27"/>
      <c r="D240" s="27"/>
      <c r="E240" s="27"/>
    </row>
    <row r="241" spans="3:5" s="26" customFormat="1">
      <c r="C241" s="27"/>
      <c r="D241" s="27"/>
      <c r="E241" s="27"/>
    </row>
    <row r="242" spans="3:5" s="26" customFormat="1">
      <c r="C242" s="27"/>
      <c r="D242" s="27"/>
      <c r="E242" s="27"/>
    </row>
    <row r="243" spans="3:5" s="26" customFormat="1">
      <c r="C243" s="27"/>
      <c r="D243" s="27"/>
      <c r="E243" s="27"/>
    </row>
    <row r="244" spans="3:5" s="26" customFormat="1">
      <c r="C244" s="27"/>
      <c r="D244" s="27"/>
      <c r="E244" s="27"/>
    </row>
    <row r="245" spans="3:5" s="26" customFormat="1">
      <c r="C245" s="27"/>
      <c r="D245" s="27"/>
      <c r="E245" s="27"/>
    </row>
    <row r="246" spans="3:5" s="26" customFormat="1">
      <c r="C246" s="27"/>
      <c r="D246" s="27"/>
      <c r="E246" s="27"/>
    </row>
    <row r="247" spans="3:5" s="26" customFormat="1">
      <c r="C247" s="27"/>
      <c r="D247" s="27"/>
      <c r="E247" s="27"/>
    </row>
    <row r="248" spans="3:5" s="26" customFormat="1">
      <c r="C248" s="27"/>
      <c r="D248" s="27"/>
      <c r="E248" s="27"/>
    </row>
    <row r="249" spans="3:5" s="26" customFormat="1">
      <c r="C249" s="27"/>
      <c r="D249" s="27"/>
      <c r="E249" s="27"/>
    </row>
    <row r="250" spans="3:5" s="26" customFormat="1">
      <c r="C250" s="27"/>
      <c r="D250" s="27"/>
      <c r="E250" s="27"/>
    </row>
    <row r="251" spans="3:5" s="26" customFormat="1">
      <c r="C251" s="27"/>
      <c r="D251" s="27"/>
      <c r="E251" s="27"/>
    </row>
    <row r="252" spans="3:5" s="26" customFormat="1">
      <c r="C252" s="27"/>
      <c r="D252" s="27"/>
      <c r="E252" s="27"/>
    </row>
    <row r="253" spans="3:5" s="26" customFormat="1">
      <c r="C253" s="27"/>
      <c r="D253" s="27"/>
      <c r="E253" s="27"/>
    </row>
    <row r="254" spans="3:5" s="26" customFormat="1">
      <c r="C254" s="27"/>
      <c r="D254" s="27"/>
      <c r="E254" s="27"/>
    </row>
    <row r="255" spans="3:5" s="26" customFormat="1">
      <c r="C255" s="27"/>
      <c r="D255" s="27"/>
      <c r="E255" s="27"/>
    </row>
    <row r="256" spans="3:5" s="26" customFormat="1">
      <c r="C256" s="27"/>
      <c r="D256" s="27"/>
      <c r="E256" s="27"/>
    </row>
    <row r="257" spans="3:5" s="26" customFormat="1">
      <c r="C257" s="27"/>
      <c r="D257" s="27"/>
      <c r="E257" s="27"/>
    </row>
    <row r="258" spans="3:5" s="26" customFormat="1">
      <c r="C258" s="27"/>
      <c r="D258" s="27"/>
      <c r="E258" s="27"/>
    </row>
    <row r="259" spans="3:5" s="26" customFormat="1">
      <c r="C259" s="27"/>
      <c r="D259" s="27"/>
      <c r="E259" s="27"/>
    </row>
    <row r="260" spans="3:5" s="26" customFormat="1">
      <c r="C260" s="27"/>
      <c r="D260" s="27"/>
      <c r="E260" s="27"/>
    </row>
    <row r="261" spans="3:5" s="26" customFormat="1">
      <c r="C261" s="27"/>
      <c r="D261" s="27"/>
      <c r="E261" s="27"/>
    </row>
    <row r="262" spans="3:5" s="26" customFormat="1">
      <c r="C262" s="27"/>
      <c r="D262" s="27"/>
      <c r="E262" s="27"/>
    </row>
    <row r="263" spans="3:5" s="26" customFormat="1">
      <c r="C263" s="27"/>
      <c r="D263" s="27"/>
      <c r="E263" s="27"/>
    </row>
    <row r="264" spans="3:5" s="26" customFormat="1">
      <c r="C264" s="27"/>
      <c r="D264" s="27"/>
      <c r="E264" s="27"/>
    </row>
    <row r="265" spans="3:5" s="26" customFormat="1">
      <c r="C265" s="27"/>
      <c r="D265" s="27"/>
      <c r="E265" s="27"/>
    </row>
    <row r="266" spans="3:5" s="26" customFormat="1">
      <c r="C266" s="27"/>
      <c r="D266" s="27"/>
      <c r="E266" s="27"/>
    </row>
    <row r="267" spans="3:5" s="26" customFormat="1">
      <c r="C267" s="27"/>
      <c r="D267" s="27"/>
      <c r="E267" s="27"/>
    </row>
    <row r="268" spans="3:5" s="26" customFormat="1">
      <c r="C268" s="27"/>
      <c r="D268" s="27"/>
      <c r="E268" s="27"/>
    </row>
    <row r="269" spans="3:5" s="26" customFormat="1">
      <c r="C269" s="27"/>
      <c r="D269" s="27"/>
      <c r="E269" s="27"/>
    </row>
    <row r="270" spans="3:5" s="26" customFormat="1">
      <c r="C270" s="27"/>
      <c r="D270" s="27"/>
      <c r="E270" s="27"/>
    </row>
    <row r="271" spans="3:5" s="26" customFormat="1">
      <c r="C271" s="27"/>
      <c r="D271" s="27"/>
      <c r="E271" s="27"/>
    </row>
    <row r="272" spans="3:5" s="26" customFormat="1">
      <c r="C272" s="27"/>
      <c r="D272" s="27"/>
      <c r="E272" s="27"/>
    </row>
    <row r="273" spans="3:5" s="26" customFormat="1">
      <c r="C273" s="27"/>
      <c r="D273" s="27"/>
      <c r="E273" s="27"/>
    </row>
    <row r="274" spans="3:5" s="26" customFormat="1">
      <c r="C274" s="27"/>
      <c r="D274" s="27"/>
      <c r="E274" s="27"/>
    </row>
    <row r="275" spans="3:5" s="26" customFormat="1">
      <c r="C275" s="27"/>
      <c r="D275" s="27"/>
      <c r="E275" s="27"/>
    </row>
    <row r="276" spans="3:5" s="26" customFormat="1">
      <c r="C276" s="27"/>
      <c r="D276" s="27"/>
      <c r="E276" s="27"/>
    </row>
    <row r="277" spans="3:5" s="26" customFormat="1">
      <c r="C277" s="27"/>
      <c r="D277" s="27"/>
      <c r="E277" s="27"/>
    </row>
    <row r="278" spans="3:5" s="26" customFormat="1">
      <c r="C278" s="27"/>
      <c r="D278" s="27"/>
      <c r="E278" s="27"/>
    </row>
    <row r="279" spans="3:5" s="26" customFormat="1">
      <c r="C279" s="27"/>
      <c r="D279" s="27"/>
      <c r="E279" s="27"/>
    </row>
    <row r="280" spans="3:5" s="26" customFormat="1">
      <c r="C280" s="27"/>
      <c r="D280" s="27"/>
      <c r="E280" s="27"/>
    </row>
    <row r="281" spans="3:5" s="26" customFormat="1">
      <c r="C281" s="27"/>
      <c r="D281" s="27"/>
      <c r="E281" s="27"/>
    </row>
    <row r="282" spans="3:5" s="26" customFormat="1">
      <c r="C282" s="27"/>
      <c r="D282" s="27"/>
      <c r="E282" s="27"/>
    </row>
    <row r="283" spans="3:5" s="26" customFormat="1">
      <c r="C283" s="27"/>
      <c r="D283" s="27"/>
      <c r="E283" s="27"/>
    </row>
    <row r="284" spans="3:5" s="26" customFormat="1">
      <c r="C284" s="27"/>
      <c r="D284" s="27"/>
      <c r="E284" s="27"/>
    </row>
    <row r="285" spans="3:5" s="26" customFormat="1">
      <c r="C285" s="27"/>
      <c r="D285" s="27"/>
      <c r="E285" s="27"/>
    </row>
    <row r="286" spans="3:5" s="26" customFormat="1">
      <c r="C286" s="27"/>
      <c r="D286" s="27"/>
      <c r="E286" s="27"/>
    </row>
    <row r="287" spans="3:5" s="26" customFormat="1">
      <c r="C287" s="27"/>
      <c r="D287" s="27"/>
      <c r="E287" s="27"/>
    </row>
    <row r="288" spans="3:5" s="26" customFormat="1">
      <c r="C288" s="27"/>
      <c r="D288" s="27"/>
      <c r="E288" s="27"/>
    </row>
    <row r="289" spans="3:5" s="26" customFormat="1">
      <c r="C289" s="27"/>
      <c r="D289" s="27"/>
      <c r="E289" s="27"/>
    </row>
    <row r="290" spans="3:5" s="26" customFormat="1">
      <c r="C290" s="27"/>
      <c r="D290" s="27"/>
      <c r="E290" s="27"/>
    </row>
    <row r="291" spans="3:5" s="26" customFormat="1">
      <c r="C291" s="27"/>
      <c r="D291" s="27"/>
      <c r="E291" s="27"/>
    </row>
    <row r="292" spans="3:5" s="26" customFormat="1">
      <c r="C292" s="27"/>
      <c r="D292" s="27"/>
      <c r="E292" s="27"/>
    </row>
    <row r="293" spans="3:5" s="26" customFormat="1">
      <c r="C293" s="27"/>
      <c r="D293" s="27"/>
      <c r="E293" s="27"/>
    </row>
    <row r="294" spans="3:5" s="26" customFormat="1">
      <c r="C294" s="27"/>
      <c r="D294" s="27"/>
      <c r="E294" s="27"/>
    </row>
    <row r="295" spans="3:5" s="26" customFormat="1">
      <c r="C295" s="27"/>
      <c r="D295" s="27"/>
      <c r="E295" s="27"/>
    </row>
    <row r="296" spans="3:5" s="26" customFormat="1">
      <c r="C296" s="27"/>
      <c r="D296" s="27"/>
      <c r="E296" s="27"/>
    </row>
    <row r="297" spans="3:5" s="26" customFormat="1">
      <c r="C297" s="27"/>
      <c r="D297" s="27"/>
      <c r="E297" s="27"/>
    </row>
    <row r="298" spans="3:5" s="26" customFormat="1">
      <c r="C298" s="27"/>
      <c r="D298" s="27"/>
      <c r="E298" s="27"/>
    </row>
    <row r="299" spans="3:5" s="26" customFormat="1">
      <c r="C299" s="27"/>
      <c r="D299" s="27"/>
      <c r="E299" s="27"/>
    </row>
    <row r="300" spans="3:5" s="26" customFormat="1">
      <c r="C300" s="27"/>
      <c r="D300" s="27"/>
      <c r="E300" s="27"/>
    </row>
    <row r="301" spans="3:5" s="26" customFormat="1">
      <c r="C301" s="27"/>
      <c r="D301" s="27"/>
      <c r="E301" s="27"/>
    </row>
    <row r="302" spans="3:5" s="26" customFormat="1">
      <c r="C302" s="27"/>
      <c r="D302" s="27"/>
      <c r="E302" s="27"/>
    </row>
    <row r="303" spans="3:5" s="26" customFormat="1">
      <c r="C303" s="27"/>
      <c r="D303" s="27"/>
      <c r="E303" s="27"/>
    </row>
    <row r="304" spans="3:5" s="26" customFormat="1">
      <c r="C304" s="27"/>
      <c r="D304" s="27"/>
      <c r="E304" s="27"/>
    </row>
    <row r="305" spans="3:5" s="26" customFormat="1">
      <c r="C305" s="27"/>
      <c r="D305" s="27"/>
      <c r="E305" s="27"/>
    </row>
    <row r="306" spans="3:5" s="26" customFormat="1">
      <c r="C306" s="27"/>
      <c r="D306" s="27"/>
      <c r="E306" s="27"/>
    </row>
    <row r="307" spans="3:5" s="26" customFormat="1">
      <c r="C307" s="27"/>
      <c r="D307" s="27"/>
      <c r="E307" s="27"/>
    </row>
    <row r="308" spans="3:5" s="26" customFormat="1">
      <c r="C308" s="27"/>
      <c r="D308" s="27"/>
      <c r="E308" s="27"/>
    </row>
    <row r="309" spans="3:5" s="26" customFormat="1">
      <c r="C309" s="27"/>
      <c r="D309" s="27"/>
      <c r="E309" s="27"/>
    </row>
    <row r="310" spans="3:5" s="26" customFormat="1">
      <c r="C310" s="27"/>
      <c r="D310" s="27"/>
      <c r="E310" s="27"/>
    </row>
    <row r="311" spans="3:5" s="26" customFormat="1">
      <c r="C311" s="27"/>
      <c r="D311" s="27"/>
      <c r="E311" s="27"/>
    </row>
    <row r="312" spans="3:5" s="26" customFormat="1">
      <c r="C312" s="27"/>
      <c r="D312" s="27"/>
      <c r="E312" s="27"/>
    </row>
    <row r="313" spans="3:5" s="26" customFormat="1">
      <c r="C313" s="27"/>
      <c r="D313" s="27"/>
      <c r="E313" s="27"/>
    </row>
    <row r="314" spans="3:5" s="26" customFormat="1">
      <c r="C314" s="27"/>
      <c r="D314" s="27"/>
      <c r="E314" s="27"/>
    </row>
    <row r="315" spans="3:5" s="26" customFormat="1">
      <c r="C315" s="27"/>
      <c r="D315" s="27"/>
      <c r="E315" s="27"/>
    </row>
    <row r="316" spans="3:5" s="26" customFormat="1">
      <c r="C316" s="27"/>
      <c r="D316" s="27"/>
      <c r="E316" s="27"/>
    </row>
    <row r="317" spans="3:5" s="26" customFormat="1">
      <c r="C317" s="27"/>
      <c r="D317" s="27"/>
      <c r="E317" s="27"/>
    </row>
    <row r="318" spans="3:5" s="26" customFormat="1">
      <c r="C318" s="27"/>
      <c r="D318" s="27"/>
      <c r="E318" s="27"/>
    </row>
    <row r="319" spans="3:5" s="26" customFormat="1">
      <c r="C319" s="27"/>
      <c r="D319" s="27"/>
      <c r="E319" s="27"/>
    </row>
    <row r="320" spans="3:5" s="26" customFormat="1">
      <c r="C320" s="27"/>
      <c r="D320" s="27"/>
      <c r="E320" s="27"/>
    </row>
    <row r="321" spans="3:5" s="26" customFormat="1">
      <c r="C321" s="27"/>
      <c r="D321" s="27"/>
      <c r="E321" s="27"/>
    </row>
    <row r="322" spans="3:5" s="26" customFormat="1">
      <c r="C322" s="27"/>
      <c r="D322" s="27"/>
      <c r="E322" s="27"/>
    </row>
    <row r="323" spans="3:5" s="26" customFormat="1">
      <c r="C323" s="27"/>
      <c r="D323" s="27"/>
      <c r="E323" s="27"/>
    </row>
    <row r="324" spans="3:5" s="26" customFormat="1">
      <c r="C324" s="27"/>
      <c r="D324" s="27"/>
      <c r="E324" s="27"/>
    </row>
    <row r="325" spans="3:5" s="26" customFormat="1">
      <c r="C325" s="27"/>
      <c r="D325" s="27"/>
      <c r="E325" s="27"/>
    </row>
    <row r="326" spans="3:5" s="26" customFormat="1">
      <c r="C326" s="27"/>
      <c r="D326" s="27"/>
      <c r="E326" s="27"/>
    </row>
    <row r="327" spans="3:5" s="26" customFormat="1">
      <c r="C327" s="27"/>
      <c r="D327" s="27"/>
      <c r="E327" s="27"/>
    </row>
    <row r="328" spans="3:5" s="26" customFormat="1">
      <c r="C328" s="27"/>
      <c r="D328" s="27"/>
      <c r="E328" s="27"/>
    </row>
    <row r="329" spans="3:5" s="26" customFormat="1">
      <c r="C329" s="27"/>
      <c r="D329" s="27"/>
      <c r="E329" s="27"/>
    </row>
    <row r="330" spans="3:5" s="26" customFormat="1">
      <c r="C330" s="27"/>
      <c r="D330" s="27"/>
      <c r="E330" s="27"/>
    </row>
    <row r="331" spans="3:5" s="26" customFormat="1">
      <c r="C331" s="27"/>
      <c r="D331" s="27"/>
      <c r="E331" s="27"/>
    </row>
    <row r="332" spans="3:5" s="26" customFormat="1">
      <c r="C332" s="27"/>
      <c r="D332" s="27"/>
      <c r="E332" s="27"/>
    </row>
    <row r="333" spans="3:5" s="26" customFormat="1">
      <c r="C333" s="27"/>
      <c r="D333" s="27"/>
      <c r="E333" s="27"/>
    </row>
    <row r="334" spans="3:5" s="26" customFormat="1">
      <c r="C334" s="27"/>
      <c r="D334" s="27"/>
      <c r="E334" s="27"/>
    </row>
    <row r="335" spans="3:5" s="26" customFormat="1">
      <c r="C335" s="27"/>
      <c r="D335" s="27"/>
      <c r="E335" s="27"/>
    </row>
    <row r="336" spans="3:5" s="26" customFormat="1">
      <c r="C336" s="27"/>
      <c r="D336" s="27"/>
      <c r="E336" s="27"/>
    </row>
    <row r="337" spans="3:5" s="26" customFormat="1">
      <c r="C337" s="27"/>
      <c r="D337" s="27"/>
      <c r="E337" s="27"/>
    </row>
    <row r="338" spans="3:5" s="26" customFormat="1">
      <c r="C338" s="27"/>
      <c r="D338" s="27"/>
      <c r="E338" s="27"/>
    </row>
    <row r="339" spans="3:5" s="26" customFormat="1">
      <c r="C339" s="27"/>
      <c r="D339" s="27"/>
      <c r="E339" s="27"/>
    </row>
    <row r="340" spans="3:5" s="26" customFormat="1">
      <c r="C340" s="27"/>
      <c r="D340" s="27"/>
      <c r="E340" s="27"/>
    </row>
    <row r="341" spans="3:5" s="26" customFormat="1">
      <c r="C341" s="27"/>
      <c r="D341" s="27"/>
      <c r="E341" s="27"/>
    </row>
    <row r="342" spans="3:5" s="26" customFormat="1">
      <c r="C342" s="27"/>
      <c r="D342" s="27"/>
      <c r="E342" s="27"/>
    </row>
    <row r="343" spans="3:5" s="26" customFormat="1">
      <c r="C343" s="27"/>
      <c r="D343" s="27"/>
      <c r="E343" s="27"/>
    </row>
    <row r="344" spans="3:5" s="26" customFormat="1">
      <c r="C344" s="27"/>
      <c r="D344" s="27"/>
      <c r="E344" s="27"/>
    </row>
    <row r="345" spans="3:5" s="26" customFormat="1">
      <c r="C345" s="27"/>
      <c r="D345" s="27"/>
      <c r="E345" s="27"/>
    </row>
    <row r="346" spans="3:5" s="26" customFormat="1">
      <c r="C346" s="27"/>
      <c r="D346" s="27"/>
      <c r="E346" s="27"/>
    </row>
    <row r="347" spans="3:5" s="26" customFormat="1">
      <c r="C347" s="27"/>
      <c r="D347" s="27"/>
      <c r="E347" s="27"/>
    </row>
    <row r="348" spans="3:5" s="26" customFormat="1">
      <c r="C348" s="27"/>
      <c r="D348" s="27"/>
      <c r="E348" s="27"/>
    </row>
    <row r="349" spans="3:5" s="26" customFormat="1">
      <c r="C349" s="27"/>
      <c r="D349" s="27"/>
      <c r="E349" s="27"/>
    </row>
    <row r="350" spans="3:5" s="26" customFormat="1">
      <c r="C350" s="27"/>
      <c r="D350" s="27"/>
      <c r="E350" s="27"/>
    </row>
    <row r="351" spans="3:5" s="26" customFormat="1">
      <c r="C351" s="27"/>
      <c r="D351" s="27"/>
      <c r="E351" s="27"/>
    </row>
    <row r="352" spans="3:5" s="26" customFormat="1">
      <c r="C352" s="27"/>
      <c r="D352" s="27"/>
      <c r="E352" s="27"/>
    </row>
    <row r="353" spans="3:5" s="26" customFormat="1">
      <c r="C353" s="27"/>
      <c r="D353" s="27"/>
      <c r="E353" s="27"/>
    </row>
    <row r="354" spans="3:5" s="26" customFormat="1">
      <c r="C354" s="27"/>
      <c r="D354" s="27"/>
      <c r="E354" s="27"/>
    </row>
    <row r="355" spans="3:5" s="26" customFormat="1">
      <c r="C355" s="27"/>
      <c r="D355" s="27"/>
      <c r="E355" s="27"/>
    </row>
    <row r="356" spans="3:5" s="26" customFormat="1">
      <c r="C356" s="27"/>
      <c r="D356" s="27"/>
      <c r="E356" s="27"/>
    </row>
    <row r="357" spans="3:5" s="26" customFormat="1">
      <c r="C357" s="27"/>
      <c r="D357" s="27"/>
      <c r="E357" s="27"/>
    </row>
    <row r="358" spans="3:5" s="26" customFormat="1">
      <c r="C358" s="27"/>
      <c r="D358" s="27"/>
      <c r="E358" s="27"/>
    </row>
    <row r="359" spans="3:5" s="26" customFormat="1">
      <c r="C359" s="27"/>
      <c r="D359" s="27"/>
      <c r="E359" s="27"/>
    </row>
    <row r="360" spans="3:5" s="26" customFormat="1">
      <c r="C360" s="27"/>
      <c r="D360" s="27"/>
      <c r="E360" s="27"/>
    </row>
    <row r="361" spans="3:5" s="26" customFormat="1">
      <c r="C361" s="27"/>
      <c r="D361" s="27"/>
      <c r="E361" s="27"/>
    </row>
    <row r="362" spans="3:5" s="26" customFormat="1">
      <c r="C362" s="27"/>
      <c r="D362" s="27"/>
      <c r="E362" s="27"/>
    </row>
    <row r="363" spans="3:5" s="26" customFormat="1">
      <c r="C363" s="27"/>
      <c r="D363" s="27"/>
      <c r="E363" s="27"/>
    </row>
    <row r="364" spans="3:5" s="26" customFormat="1">
      <c r="C364" s="27"/>
      <c r="D364" s="27"/>
      <c r="E364" s="27"/>
    </row>
    <row r="365" spans="3:5" s="26" customFormat="1">
      <c r="C365" s="27"/>
      <c r="D365" s="27"/>
      <c r="E365" s="27"/>
    </row>
    <row r="366" spans="3:5" s="26" customFormat="1">
      <c r="C366" s="27"/>
      <c r="D366" s="27"/>
      <c r="E366" s="27"/>
    </row>
    <row r="367" spans="3:5" s="26" customFormat="1">
      <c r="C367" s="27"/>
      <c r="D367" s="27"/>
      <c r="E367" s="27"/>
    </row>
    <row r="368" spans="3:5" s="26" customFormat="1">
      <c r="C368" s="27"/>
      <c r="D368" s="27"/>
      <c r="E368" s="27"/>
    </row>
    <row r="369" spans="1:16" s="26" customFormat="1">
      <c r="C369" s="27"/>
      <c r="D369" s="27"/>
      <c r="E369" s="27"/>
    </row>
    <row r="370" spans="1:16" s="26" customFormat="1">
      <c r="C370" s="27"/>
      <c r="D370" s="27"/>
      <c r="E370" s="27"/>
    </row>
    <row r="371" spans="1:16" s="26" customFormat="1">
      <c r="C371" s="27"/>
      <c r="D371" s="27"/>
      <c r="E371" s="27"/>
    </row>
    <row r="372" spans="1:16" s="26" customFormat="1">
      <c r="C372" s="27"/>
      <c r="D372" s="27"/>
      <c r="E372" s="27"/>
    </row>
    <row r="373" spans="1:16" s="26" customFormat="1">
      <c r="C373" s="27"/>
      <c r="D373" s="27"/>
      <c r="E373" s="27"/>
    </row>
    <row r="374" spans="1:16" s="26" customFormat="1">
      <c r="A374" s="28"/>
      <c r="B374" s="37"/>
      <c r="C374" s="40"/>
      <c r="D374" s="40"/>
      <c r="E374" s="40"/>
      <c r="F374" s="37"/>
      <c r="G374" s="28"/>
      <c r="H374" s="28"/>
      <c r="I374" s="28"/>
      <c r="J374" s="28"/>
      <c r="K374" s="28"/>
      <c r="L374" s="28"/>
      <c r="M374" s="28"/>
      <c r="N374" s="28"/>
      <c r="O374" s="28"/>
      <c r="P374" s="28"/>
    </row>
    <row r="375" spans="1:16" s="26" customFormat="1">
      <c r="A375" s="28"/>
      <c r="B375" s="37"/>
      <c r="C375" s="40"/>
      <c r="D375" s="40"/>
      <c r="E375" s="40"/>
      <c r="F375" s="37"/>
      <c r="G375" s="28"/>
      <c r="H375" s="28"/>
      <c r="I375" s="28"/>
      <c r="J375" s="28"/>
      <c r="K375" s="28"/>
      <c r="L375" s="28"/>
      <c r="M375" s="28"/>
      <c r="N375" s="28"/>
      <c r="O375" s="28"/>
      <c r="P375" s="28"/>
    </row>
  </sheetData>
  <mergeCells count="25">
    <mergeCell ref="A83:B83"/>
    <mergeCell ref="G83:H83"/>
    <mergeCell ref="L16:P16"/>
    <mergeCell ref="A78:K78"/>
    <mergeCell ref="A80:B80"/>
    <mergeCell ref="D80:E80"/>
    <mergeCell ref="G80:H80"/>
    <mergeCell ref="I80:M80"/>
    <mergeCell ref="N80:O80"/>
    <mergeCell ref="A11:B11"/>
    <mergeCell ref="A12:P12"/>
    <mergeCell ref="A13:P13"/>
    <mergeCell ref="C14:N14"/>
    <mergeCell ref="A16:A17"/>
    <mergeCell ref="B16:B17"/>
    <mergeCell ref="C16:C17"/>
    <mergeCell ref="D16:D17"/>
    <mergeCell ref="E16:E17"/>
    <mergeCell ref="F16:K16"/>
    <mergeCell ref="C10:P10"/>
    <mergeCell ref="A4:P4"/>
    <mergeCell ref="A5:P5"/>
    <mergeCell ref="C7:P7"/>
    <mergeCell ref="C8:P8"/>
    <mergeCell ref="C9:P9"/>
  </mergeCells>
  <pageMargins left="0.48" right="0.43307086614173229" top="0.74803149606299213" bottom="0.6692913385826772" header="0.51181102362204722" footer="0.43307086614173229"/>
  <pageSetup paperSize="9" scale="86" orientation="landscape" r:id="rId1"/>
  <headerFooter alignWithMargins="0">
    <oddFooter>&amp;R&amp;P lapa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FFCCFF"/>
  </sheetPr>
  <dimension ref="A1:Y42"/>
  <sheetViews>
    <sheetView showZeros="0" view="pageBreakPreview" topLeftCell="A13" zoomScale="120" zoomScaleNormal="100" zoomScaleSheetLayoutView="120" workbookViewId="0">
      <selection activeCell="F30" sqref="F30"/>
    </sheetView>
  </sheetViews>
  <sheetFormatPr defaultRowHeight="12.75" outlineLevelCol="1"/>
  <cols>
    <col min="1" max="1" width="3" style="42" customWidth="1"/>
    <col min="2" max="2" width="6.5703125" style="42" customWidth="1"/>
    <col min="3" max="3" width="9.28515625" style="42" customWidth="1"/>
    <col min="4" max="4" width="35.140625" style="42" customWidth="1"/>
    <col min="5" max="5" width="6.42578125" style="42" bestFit="1" customWidth="1" outlineLevel="1"/>
    <col min="6" max="6" width="11.140625" style="42" customWidth="1"/>
    <col min="7" max="7" width="10" style="42" customWidth="1"/>
    <col min="8" max="8" width="11.140625" style="42" customWidth="1"/>
    <col min="9" max="10" width="10" style="42" customWidth="1"/>
    <col min="11" max="11" width="1" style="42" customWidth="1"/>
    <col min="12" max="16384" width="9.140625" style="42"/>
  </cols>
  <sheetData>
    <row r="1" spans="1:10">
      <c r="D1" s="54"/>
      <c r="E1" s="43"/>
      <c r="F1" s="43"/>
      <c r="G1" s="43"/>
      <c r="H1" s="91"/>
      <c r="I1" s="91"/>
      <c r="J1" s="71" t="s">
        <v>41</v>
      </c>
    </row>
    <row r="2" spans="1:10">
      <c r="D2" s="54"/>
      <c r="E2" s="43"/>
      <c r="F2" s="43"/>
      <c r="G2" s="43"/>
      <c r="H2" s="69"/>
      <c r="I2" s="69"/>
      <c r="J2" s="71" t="s">
        <v>76</v>
      </c>
    </row>
    <row r="3" spans="1:10">
      <c r="D3" s="54"/>
      <c r="E3" s="43"/>
      <c r="F3" s="43"/>
      <c r="G3" s="43"/>
      <c r="H3" s="69"/>
      <c r="I3" s="69"/>
      <c r="J3" s="71" t="s">
        <v>42</v>
      </c>
    </row>
    <row r="4" spans="1:10" ht="15.75">
      <c r="A4" s="208" t="s">
        <v>43</v>
      </c>
      <c r="B4" s="208"/>
      <c r="C4" s="208"/>
      <c r="D4" s="208"/>
      <c r="E4" s="208"/>
      <c r="F4" s="208"/>
      <c r="G4" s="208"/>
      <c r="H4" s="208"/>
      <c r="I4" s="208"/>
      <c r="J4" s="208"/>
    </row>
    <row r="5" spans="1:10" ht="14.25">
      <c r="A5" s="209" t="s">
        <v>44</v>
      </c>
      <c r="B5" s="209"/>
      <c r="C5" s="209"/>
      <c r="D5" s="209"/>
      <c r="E5" s="209"/>
      <c r="F5" s="209"/>
      <c r="G5" s="209"/>
      <c r="H5" s="209"/>
      <c r="I5" s="209"/>
      <c r="J5" s="209"/>
    </row>
    <row r="6" spans="1:10" ht="14.25">
      <c r="A6" s="72"/>
      <c r="B6" s="72"/>
      <c r="C6" s="72"/>
      <c r="D6" s="72"/>
      <c r="E6" s="72"/>
      <c r="F6" s="72"/>
      <c r="G6" s="72"/>
      <c r="H6" s="72"/>
      <c r="I6" s="72"/>
      <c r="J6" s="72"/>
    </row>
    <row r="7" spans="1:10" ht="30" customHeight="1">
      <c r="A7" s="73" t="s">
        <v>45</v>
      </c>
      <c r="B7" s="74"/>
      <c r="C7" s="72"/>
      <c r="D7" s="210" t="s">
        <v>77</v>
      </c>
      <c r="E7" s="210"/>
      <c r="F7" s="210"/>
      <c r="G7" s="210"/>
      <c r="H7" s="210"/>
      <c r="I7" s="210"/>
      <c r="J7" s="210"/>
    </row>
    <row r="8" spans="1:10" ht="16.5" customHeight="1">
      <c r="A8" s="75" t="s">
        <v>46</v>
      </c>
      <c r="B8" s="76"/>
      <c r="C8" s="72"/>
      <c r="D8" s="210" t="s">
        <v>78</v>
      </c>
      <c r="E8" s="210"/>
      <c r="F8" s="210"/>
      <c r="G8" s="210"/>
      <c r="H8" s="210"/>
      <c r="I8" s="210"/>
      <c r="J8" s="210"/>
    </row>
    <row r="9" spans="1:10" ht="18" customHeight="1">
      <c r="A9" s="75" t="s">
        <v>47</v>
      </c>
      <c r="B9" s="76"/>
      <c r="C9" s="72"/>
      <c r="D9" s="221" t="s">
        <v>79</v>
      </c>
      <c r="E9" s="221"/>
      <c r="F9" s="221"/>
      <c r="G9" s="221"/>
      <c r="H9" s="221"/>
      <c r="I9" s="221"/>
      <c r="J9" s="221"/>
    </row>
    <row r="10" spans="1:10" ht="27" customHeight="1">
      <c r="A10" s="75" t="s">
        <v>48</v>
      </c>
      <c r="B10" s="92"/>
      <c r="D10" s="220" t="s">
        <v>49</v>
      </c>
      <c r="E10" s="220"/>
      <c r="F10" s="220"/>
      <c r="G10" s="220"/>
      <c r="H10" s="220"/>
      <c r="I10" s="220"/>
      <c r="J10" s="220"/>
    </row>
    <row r="11" spans="1:10" ht="32.25" customHeight="1">
      <c r="A11" s="214" t="s">
        <v>50</v>
      </c>
      <c r="B11" s="214"/>
      <c r="C11" s="214"/>
      <c r="D11" s="109"/>
      <c r="E11" s="110"/>
      <c r="F11" s="110"/>
      <c r="G11" s="110"/>
      <c r="H11" s="111"/>
      <c r="I11" s="111"/>
      <c r="J11" s="112"/>
    </row>
    <row r="12" spans="1:10" ht="10.5" customHeight="1">
      <c r="A12" s="82"/>
      <c r="B12" s="82"/>
      <c r="C12" s="82"/>
      <c r="D12" s="54"/>
      <c r="E12" s="43"/>
      <c r="F12" s="43"/>
      <c r="G12" s="43"/>
      <c r="H12" s="69"/>
      <c r="I12" s="69"/>
      <c r="J12" s="71"/>
    </row>
    <row r="13" spans="1:10" ht="18.75">
      <c r="A13" s="222" t="s">
        <v>8</v>
      </c>
      <c r="B13" s="222"/>
      <c r="C13" s="222"/>
      <c r="D13" s="222"/>
      <c r="E13" s="222"/>
      <c r="F13" s="222"/>
      <c r="G13" s="222"/>
      <c r="H13" s="222"/>
      <c r="I13" s="222"/>
      <c r="J13" s="222"/>
    </row>
    <row r="14" spans="1:10">
      <c r="A14" s="55"/>
      <c r="B14" s="55"/>
      <c r="C14" s="55"/>
      <c r="D14" s="55"/>
      <c r="E14" s="55"/>
      <c r="F14" s="55"/>
      <c r="G14" s="55"/>
      <c r="H14" s="55"/>
      <c r="I14" s="55"/>
      <c r="J14" s="55"/>
    </row>
    <row r="15" spans="1:10" s="56" customFormat="1" ht="15">
      <c r="A15" s="57"/>
      <c r="B15" s="57"/>
      <c r="C15" s="57"/>
      <c r="D15" s="206" t="s">
        <v>562</v>
      </c>
      <c r="E15" s="228"/>
      <c r="F15" s="228"/>
      <c r="G15" s="94"/>
      <c r="H15" s="94"/>
      <c r="I15" s="58"/>
      <c r="J15" s="58"/>
    </row>
    <row r="16" spans="1:10" ht="13.5" thickBot="1"/>
    <row r="17" spans="1:10" ht="20.25" customHeight="1">
      <c r="A17" s="225" t="s">
        <v>0</v>
      </c>
      <c r="B17" s="223" t="s">
        <v>10</v>
      </c>
      <c r="C17" s="223" t="s">
        <v>11</v>
      </c>
      <c r="D17" s="229" t="s">
        <v>12</v>
      </c>
      <c r="E17" s="230"/>
      <c r="F17" s="217" t="s">
        <v>35</v>
      </c>
      <c r="G17" s="217" t="s">
        <v>13</v>
      </c>
      <c r="H17" s="217"/>
      <c r="I17" s="217"/>
      <c r="J17" s="218" t="s">
        <v>14</v>
      </c>
    </row>
    <row r="18" spans="1:10" ht="51" customHeight="1" thickBot="1">
      <c r="A18" s="226"/>
      <c r="B18" s="224"/>
      <c r="C18" s="224"/>
      <c r="D18" s="231"/>
      <c r="E18" s="232"/>
      <c r="F18" s="227"/>
      <c r="G18" s="103" t="s">
        <v>31</v>
      </c>
      <c r="H18" s="103" t="s">
        <v>73</v>
      </c>
      <c r="I18" s="103" t="s">
        <v>32</v>
      </c>
      <c r="J18" s="219"/>
    </row>
    <row r="19" spans="1:10" s="4" customFormat="1" ht="25.5" customHeight="1">
      <c r="A19" s="1">
        <v>1</v>
      </c>
      <c r="B19" s="170" t="s">
        <v>111</v>
      </c>
      <c r="C19" s="170" t="s">
        <v>68</v>
      </c>
      <c r="D19" s="233" t="s">
        <v>65</v>
      </c>
      <c r="E19" s="233"/>
      <c r="F19" s="2"/>
      <c r="G19" s="2"/>
      <c r="H19" s="2"/>
      <c r="I19" s="2"/>
      <c r="J19" s="3"/>
    </row>
    <row r="20" spans="1:10" s="4" customFormat="1" ht="13.5" customHeight="1">
      <c r="A20" s="101">
        <v>2</v>
      </c>
      <c r="B20" s="191" t="s">
        <v>112</v>
      </c>
      <c r="C20" s="151" t="s">
        <v>154</v>
      </c>
      <c r="D20" s="234" t="s">
        <v>108</v>
      </c>
      <c r="E20" s="234"/>
      <c r="F20" s="100"/>
      <c r="G20" s="100"/>
      <c r="H20" s="100"/>
      <c r="I20" s="100"/>
      <c r="J20" s="102"/>
    </row>
    <row r="21" spans="1:10" s="4" customFormat="1" ht="13.5" customHeight="1">
      <c r="A21" s="101">
        <v>3</v>
      </c>
      <c r="B21" s="191" t="s">
        <v>157</v>
      </c>
      <c r="C21" s="151" t="s">
        <v>63</v>
      </c>
      <c r="D21" s="234" t="s">
        <v>156</v>
      </c>
      <c r="E21" s="234"/>
      <c r="F21" s="100"/>
      <c r="G21" s="100"/>
      <c r="H21" s="100"/>
      <c r="I21" s="100"/>
      <c r="J21" s="102"/>
    </row>
    <row r="22" spans="1:10" s="4" customFormat="1" ht="13.5" customHeight="1">
      <c r="A22" s="101">
        <v>4</v>
      </c>
      <c r="B22" s="191" t="s">
        <v>245</v>
      </c>
      <c r="C22" s="151" t="s">
        <v>66</v>
      </c>
      <c r="D22" s="234" t="s">
        <v>186</v>
      </c>
      <c r="E22" s="234"/>
      <c r="F22" s="100"/>
      <c r="G22" s="100"/>
      <c r="H22" s="100"/>
      <c r="I22" s="100"/>
      <c r="J22" s="102"/>
    </row>
    <row r="23" spans="1:10" s="4" customFormat="1" ht="13.5" customHeight="1">
      <c r="A23" s="101">
        <v>5</v>
      </c>
      <c r="B23" s="191" t="s">
        <v>248</v>
      </c>
      <c r="C23" s="151" t="s">
        <v>247</v>
      </c>
      <c r="D23" s="234" t="s">
        <v>246</v>
      </c>
      <c r="E23" s="234"/>
      <c r="F23" s="100"/>
      <c r="G23" s="100"/>
      <c r="H23" s="100"/>
      <c r="I23" s="100"/>
      <c r="J23" s="102"/>
    </row>
    <row r="24" spans="1:10" s="4" customFormat="1" ht="13.5" customHeight="1">
      <c r="A24" s="101">
        <v>6</v>
      </c>
      <c r="B24" s="191" t="s">
        <v>504</v>
      </c>
      <c r="C24" s="151" t="s">
        <v>64</v>
      </c>
      <c r="D24" s="248" t="s">
        <v>265</v>
      </c>
      <c r="E24" s="248"/>
      <c r="F24" s="100"/>
      <c r="G24" s="100"/>
      <c r="H24" s="100"/>
      <c r="I24" s="100"/>
      <c r="J24" s="102"/>
    </row>
    <row r="25" spans="1:10" s="4" customFormat="1" ht="13.5" customHeight="1">
      <c r="A25" s="101">
        <v>7</v>
      </c>
      <c r="B25" s="191" t="s">
        <v>505</v>
      </c>
      <c r="C25" s="151" t="s">
        <v>67</v>
      </c>
      <c r="D25" s="234" t="s">
        <v>308</v>
      </c>
      <c r="E25" s="234"/>
      <c r="F25" s="100"/>
      <c r="G25" s="100"/>
      <c r="H25" s="100"/>
      <c r="I25" s="100"/>
      <c r="J25" s="102"/>
    </row>
    <row r="26" spans="1:10" s="4" customFormat="1" ht="13.5" customHeight="1">
      <c r="A26" s="101">
        <v>8</v>
      </c>
      <c r="B26" s="191" t="s">
        <v>506</v>
      </c>
      <c r="C26" s="151" t="s">
        <v>507</v>
      </c>
      <c r="D26" s="234" t="s">
        <v>321</v>
      </c>
      <c r="E26" s="234"/>
      <c r="F26" s="100"/>
      <c r="G26" s="100"/>
      <c r="H26" s="100"/>
      <c r="I26" s="100"/>
      <c r="J26" s="102"/>
    </row>
    <row r="27" spans="1:10" s="4" customFormat="1" ht="13.5" customHeight="1">
      <c r="A27" s="101">
        <v>9</v>
      </c>
      <c r="B27" s="191" t="s">
        <v>509</v>
      </c>
      <c r="C27" s="151" t="s">
        <v>508</v>
      </c>
      <c r="D27" s="251" t="s">
        <v>333</v>
      </c>
      <c r="E27" s="252"/>
      <c r="F27" s="100"/>
      <c r="G27" s="100"/>
      <c r="H27" s="100"/>
      <c r="I27" s="100"/>
      <c r="J27" s="102"/>
    </row>
    <row r="28" spans="1:10" s="4" customFormat="1" ht="13.5" customHeight="1">
      <c r="A28" s="101">
        <v>10</v>
      </c>
      <c r="B28" s="191" t="s">
        <v>510</v>
      </c>
      <c r="C28" s="151" t="s">
        <v>511</v>
      </c>
      <c r="D28" s="251" t="s">
        <v>364</v>
      </c>
      <c r="E28" s="252"/>
      <c r="F28" s="100"/>
      <c r="G28" s="100"/>
      <c r="H28" s="100"/>
      <c r="I28" s="100"/>
      <c r="J28" s="102"/>
    </row>
    <row r="29" spans="1:10" s="4" customFormat="1" ht="13.5" customHeight="1">
      <c r="A29" s="101">
        <v>11</v>
      </c>
      <c r="B29" s="191" t="s">
        <v>512</v>
      </c>
      <c r="C29" s="151" t="s">
        <v>60</v>
      </c>
      <c r="D29" s="251" t="s">
        <v>378</v>
      </c>
      <c r="E29" s="252"/>
      <c r="F29" s="100"/>
      <c r="G29" s="100"/>
      <c r="H29" s="100"/>
      <c r="I29" s="100"/>
      <c r="J29" s="102"/>
    </row>
    <row r="30" spans="1:10" s="4" customFormat="1" ht="13.5" customHeight="1">
      <c r="A30" s="101">
        <v>12</v>
      </c>
      <c r="B30" s="191" t="s">
        <v>513</v>
      </c>
      <c r="C30" s="151" t="s">
        <v>56</v>
      </c>
      <c r="D30" s="251" t="s">
        <v>399</v>
      </c>
      <c r="E30" s="252"/>
      <c r="F30" s="100"/>
      <c r="G30" s="100"/>
      <c r="H30" s="100"/>
      <c r="I30" s="100"/>
      <c r="J30" s="102"/>
    </row>
    <row r="31" spans="1:10" s="4" customFormat="1" ht="13.5" customHeight="1" thickBot="1">
      <c r="A31" s="249" t="s">
        <v>4</v>
      </c>
      <c r="B31" s="250"/>
      <c r="C31" s="250"/>
      <c r="D31" s="250"/>
      <c r="E31" s="95"/>
      <c r="F31" s="96"/>
      <c r="G31" s="97"/>
      <c r="H31" s="98"/>
      <c r="I31" s="98"/>
      <c r="J31" s="99"/>
    </row>
    <row r="32" spans="1:10" s="4" customFormat="1" ht="13.5" customHeight="1">
      <c r="A32" s="246" t="s">
        <v>36</v>
      </c>
      <c r="B32" s="247"/>
      <c r="C32" s="247"/>
      <c r="D32" s="247"/>
      <c r="E32" s="156" t="s">
        <v>58</v>
      </c>
      <c r="F32" s="61"/>
      <c r="G32" s="42"/>
      <c r="H32" s="42"/>
      <c r="I32" s="42"/>
      <c r="J32" s="42"/>
    </row>
    <row r="33" spans="1:25" s="4" customFormat="1" ht="13.5" customHeight="1">
      <c r="A33" s="237" t="s">
        <v>15</v>
      </c>
      <c r="B33" s="238"/>
      <c r="C33" s="238"/>
      <c r="D33" s="238"/>
      <c r="E33" s="157"/>
      <c r="F33" s="62"/>
      <c r="G33" s="42"/>
      <c r="H33" s="42"/>
      <c r="I33" s="42"/>
      <c r="J33" s="42"/>
    </row>
    <row r="34" spans="1:25" ht="13.5" thickBot="1">
      <c r="A34" s="239" t="s">
        <v>57</v>
      </c>
      <c r="B34" s="240"/>
      <c r="C34" s="240"/>
      <c r="D34" s="240"/>
      <c r="E34" s="158" t="s">
        <v>58</v>
      </c>
      <c r="F34" s="62"/>
      <c r="K34" s="60"/>
    </row>
    <row r="35" spans="1:25" ht="13.5" thickBot="1">
      <c r="A35" s="241" t="s">
        <v>16</v>
      </c>
      <c r="B35" s="242"/>
      <c r="C35" s="242"/>
      <c r="D35" s="242"/>
      <c r="E35" s="59"/>
      <c r="F35" s="63"/>
      <c r="H35" s="236"/>
      <c r="I35" s="236"/>
    </row>
    <row r="36" spans="1:25">
      <c r="A36" s="104"/>
      <c r="B36" s="104"/>
      <c r="C36" s="104"/>
      <c r="D36" s="104"/>
      <c r="E36" s="105"/>
      <c r="F36" s="106"/>
      <c r="H36" s="70"/>
      <c r="I36" s="70"/>
    </row>
    <row r="37" spans="1:25" ht="15.75">
      <c r="A37" s="104"/>
      <c r="B37" s="104"/>
      <c r="C37" s="104"/>
      <c r="D37" s="104"/>
      <c r="E37" s="105"/>
      <c r="F37" s="106"/>
      <c r="H37" s="70"/>
      <c r="I37" s="70"/>
      <c r="K37" s="48"/>
      <c r="L37" s="48"/>
      <c r="M37" s="48"/>
      <c r="N37" s="48"/>
      <c r="O37" s="48"/>
      <c r="P37" s="48"/>
      <c r="Q37" s="48"/>
      <c r="R37" s="48"/>
      <c r="S37" s="48"/>
      <c r="T37" s="48"/>
      <c r="U37" s="48"/>
      <c r="V37" s="48"/>
      <c r="W37" s="48"/>
      <c r="X37" s="48"/>
      <c r="Y37" s="48"/>
    </row>
    <row r="38" spans="1:25">
      <c r="A38" s="107" t="s">
        <v>62</v>
      </c>
      <c r="B38" s="108"/>
      <c r="C38" s="243"/>
      <c r="D38" s="243"/>
      <c r="E38"/>
      <c r="F38" s="107" t="s">
        <v>7</v>
      </c>
      <c r="G38" s="88"/>
      <c r="H38" s="88"/>
      <c r="I38" s="88"/>
      <c r="J38" s="88"/>
      <c r="K38" s="64"/>
    </row>
    <row r="39" spans="1:25">
      <c r="A39" s="25"/>
      <c r="B39" s="244" t="s">
        <v>28</v>
      </c>
      <c r="C39" s="244"/>
      <c r="D39" s="244"/>
      <c r="E39" s="25"/>
      <c r="F39"/>
      <c r="G39" s="245" t="s">
        <v>28</v>
      </c>
      <c r="H39" s="245"/>
      <c r="I39" s="245"/>
      <c r="J39" s="245"/>
      <c r="K39" s="64"/>
    </row>
    <row r="40" spans="1:25">
      <c r="B40" s="68" t="s">
        <v>6</v>
      </c>
      <c r="E40" s="65"/>
      <c r="F40" s="68" t="s">
        <v>6</v>
      </c>
      <c r="H40" s="66"/>
      <c r="K40" s="64"/>
    </row>
    <row r="41" spans="1:25">
      <c r="K41" s="64"/>
    </row>
    <row r="42" spans="1:25" ht="12.75" customHeight="1">
      <c r="A42" s="235"/>
      <c r="B42" s="235"/>
      <c r="C42" s="235"/>
      <c r="K42" s="64"/>
    </row>
  </sheetData>
  <mergeCells count="38">
    <mergeCell ref="A31:D31"/>
    <mergeCell ref="D26:E26"/>
    <mergeCell ref="D30:E30"/>
    <mergeCell ref="D29:E29"/>
    <mergeCell ref="D27:E27"/>
    <mergeCell ref="D28:E28"/>
    <mergeCell ref="D19:E19"/>
    <mergeCell ref="D20:E20"/>
    <mergeCell ref="A42:C42"/>
    <mergeCell ref="H35:I35"/>
    <mergeCell ref="A33:D33"/>
    <mergeCell ref="A34:D34"/>
    <mergeCell ref="A35:D35"/>
    <mergeCell ref="C38:D38"/>
    <mergeCell ref="B39:D39"/>
    <mergeCell ref="G39:J39"/>
    <mergeCell ref="A32:D32"/>
    <mergeCell ref="D21:E21"/>
    <mergeCell ref="D22:E22"/>
    <mergeCell ref="D23:E23"/>
    <mergeCell ref="D24:E24"/>
    <mergeCell ref="D25:E25"/>
    <mergeCell ref="A4:J4"/>
    <mergeCell ref="G17:I17"/>
    <mergeCell ref="J17:J18"/>
    <mergeCell ref="D10:J10"/>
    <mergeCell ref="D8:J8"/>
    <mergeCell ref="D9:J9"/>
    <mergeCell ref="A13:J13"/>
    <mergeCell ref="A5:J5"/>
    <mergeCell ref="D7:J7"/>
    <mergeCell ref="B17:B18"/>
    <mergeCell ref="A17:A18"/>
    <mergeCell ref="F17:F18"/>
    <mergeCell ref="C17:C18"/>
    <mergeCell ref="A11:C11"/>
    <mergeCell ref="E15:F15"/>
    <mergeCell ref="D17:E18"/>
  </mergeCells>
  <phoneticPr fontId="0" type="noConversion"/>
  <pageMargins left="0.55118110236220474" right="0.51181102362204722" top="0.98425196850393704" bottom="0.82677165354330717" header="0.51181102362204722" footer="0.5118110236220472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9"/>
  <sheetViews>
    <sheetView view="pageBreakPreview" topLeftCell="A13" zoomScale="110" zoomScaleNormal="100" zoomScaleSheetLayoutView="110" workbookViewId="0">
      <selection activeCell="H37" sqref="H37"/>
    </sheetView>
  </sheetViews>
  <sheetFormatPr defaultRowHeight="12.75"/>
  <cols>
    <col min="1" max="1" width="4.140625" style="28" customWidth="1"/>
    <col min="2" max="2" width="13.140625" style="37" customWidth="1"/>
    <col min="3" max="3" width="42.42578125" style="40" customWidth="1"/>
    <col min="4" max="4" width="7.7109375" style="40" customWidth="1"/>
    <col min="5" max="5" width="7.85546875" style="40" customWidth="1"/>
    <col min="6" max="6" width="5.7109375" style="37" bestFit="1" customWidth="1"/>
    <col min="7" max="7" width="5.7109375" style="28" bestFit="1" customWidth="1"/>
    <col min="8" max="8" width="7.28515625" style="28" customWidth="1"/>
    <col min="9" max="9" width="6.7109375" style="28" bestFit="1" customWidth="1"/>
    <col min="10" max="10" width="7" style="28" bestFit="1" customWidth="1"/>
    <col min="11" max="11" width="7" style="28" customWidth="1"/>
    <col min="12" max="16" width="8.42578125" style="28" customWidth="1"/>
    <col min="17" max="16384" width="9.140625" style="28"/>
  </cols>
  <sheetData>
    <row r="1" spans="1:16">
      <c r="B1" s="26"/>
      <c r="C1" s="27"/>
      <c r="D1" s="27"/>
      <c r="E1" s="27"/>
      <c r="F1" s="26"/>
      <c r="P1" s="71" t="s">
        <v>41</v>
      </c>
    </row>
    <row r="2" spans="1:16">
      <c r="B2" s="26"/>
      <c r="C2" s="27"/>
      <c r="D2" s="27"/>
      <c r="E2" s="27"/>
      <c r="F2" s="26"/>
      <c r="P2" s="71" t="s">
        <v>76</v>
      </c>
    </row>
    <row r="3" spans="1:16">
      <c r="B3" s="26"/>
      <c r="C3" s="27"/>
      <c r="D3" s="27"/>
      <c r="E3" s="27"/>
      <c r="F3" s="26"/>
      <c r="P3" s="71" t="s">
        <v>42</v>
      </c>
    </row>
    <row r="4" spans="1:16" s="26" customFormat="1" ht="15.75">
      <c r="A4" s="208" t="s">
        <v>43</v>
      </c>
      <c r="B4" s="208"/>
      <c r="C4" s="208"/>
      <c r="D4" s="208"/>
      <c r="E4" s="208"/>
      <c r="F4" s="208"/>
      <c r="G4" s="208"/>
      <c r="H4" s="208"/>
      <c r="I4" s="208"/>
      <c r="J4" s="208"/>
      <c r="K4" s="208"/>
      <c r="L4" s="208"/>
      <c r="M4" s="208"/>
      <c r="N4" s="208"/>
      <c r="O4" s="208"/>
      <c r="P4" s="208"/>
    </row>
    <row r="5" spans="1:16" s="26" customFormat="1" ht="14.25">
      <c r="A5" s="209" t="s">
        <v>44</v>
      </c>
      <c r="B5" s="209"/>
      <c r="C5" s="209"/>
      <c r="D5" s="209"/>
      <c r="E5" s="209"/>
      <c r="F5" s="209"/>
      <c r="G5" s="209"/>
      <c r="H5" s="209"/>
      <c r="I5" s="209"/>
      <c r="J5" s="209"/>
      <c r="K5" s="209"/>
      <c r="L5" s="209"/>
      <c r="M5" s="209"/>
      <c r="N5" s="209"/>
      <c r="O5" s="209"/>
      <c r="P5" s="209"/>
    </row>
    <row r="6" spans="1:16" s="26" customFormat="1" ht="18" customHeight="1">
      <c r="A6" s="72"/>
      <c r="B6" s="72"/>
      <c r="C6" s="72"/>
      <c r="D6" s="72"/>
      <c r="E6" s="72"/>
      <c r="F6" s="72"/>
      <c r="G6" s="72"/>
      <c r="H6" s="72"/>
      <c r="I6" s="72"/>
      <c r="J6" s="72"/>
      <c r="K6" s="72"/>
      <c r="L6" s="72"/>
      <c r="M6" s="72"/>
      <c r="N6" s="72"/>
      <c r="O6" s="72"/>
      <c r="P6" s="72"/>
    </row>
    <row r="7" spans="1:16" s="26" customFormat="1" ht="15.75">
      <c r="A7" s="73" t="s">
        <v>45</v>
      </c>
      <c r="B7" s="74"/>
      <c r="C7" s="210" t="s">
        <v>77</v>
      </c>
      <c r="D7" s="210"/>
      <c r="E7" s="210"/>
      <c r="F7" s="210"/>
      <c r="G7" s="210"/>
      <c r="H7" s="210"/>
      <c r="I7" s="210"/>
      <c r="J7" s="210"/>
      <c r="K7" s="210"/>
      <c r="L7" s="210"/>
      <c r="M7" s="210"/>
      <c r="N7" s="210"/>
      <c r="O7" s="210"/>
      <c r="P7" s="210"/>
    </row>
    <row r="8" spans="1:16" s="26" customFormat="1" ht="15">
      <c r="A8" s="75" t="s">
        <v>46</v>
      </c>
      <c r="B8" s="76"/>
      <c r="C8" s="210" t="s">
        <v>78</v>
      </c>
      <c r="D8" s="210"/>
      <c r="E8" s="210"/>
      <c r="F8" s="210"/>
      <c r="G8" s="210"/>
      <c r="H8" s="210"/>
      <c r="I8" s="210"/>
      <c r="J8" s="210"/>
      <c r="K8" s="210"/>
      <c r="L8" s="210"/>
      <c r="M8" s="210"/>
      <c r="N8" s="210"/>
      <c r="O8" s="210"/>
      <c r="P8" s="210"/>
    </row>
    <row r="9" spans="1:16" s="26" customFormat="1" ht="15">
      <c r="A9" s="75" t="s">
        <v>47</v>
      </c>
      <c r="B9" s="76"/>
      <c r="C9" s="221" t="s">
        <v>79</v>
      </c>
      <c r="D9" s="221"/>
      <c r="E9" s="221"/>
      <c r="F9" s="221"/>
      <c r="G9" s="221"/>
      <c r="H9" s="221"/>
      <c r="I9" s="221"/>
      <c r="J9" s="221"/>
      <c r="K9" s="221"/>
      <c r="L9" s="221"/>
      <c r="M9" s="221"/>
      <c r="N9" s="221"/>
      <c r="O9" s="221"/>
      <c r="P9" s="221"/>
    </row>
    <row r="10" spans="1:16" s="26" customFormat="1" ht="15">
      <c r="A10" s="75" t="s">
        <v>48</v>
      </c>
      <c r="B10" s="92"/>
      <c r="C10" s="220" t="s">
        <v>49</v>
      </c>
      <c r="D10" s="220"/>
      <c r="E10" s="220"/>
      <c r="F10" s="220"/>
      <c r="G10" s="220"/>
      <c r="H10" s="220"/>
      <c r="I10" s="220"/>
      <c r="J10" s="220"/>
      <c r="K10" s="220"/>
      <c r="L10" s="220"/>
      <c r="M10" s="220"/>
      <c r="N10" s="220"/>
      <c r="O10" s="220"/>
      <c r="P10" s="220"/>
    </row>
    <row r="11" spans="1:16" s="26" customFormat="1" ht="28.5" customHeight="1">
      <c r="A11" s="214" t="s">
        <v>50</v>
      </c>
      <c r="B11" s="214"/>
      <c r="C11" s="113"/>
      <c r="D11" s="109"/>
      <c r="E11" s="110"/>
      <c r="F11" s="110"/>
      <c r="G11" s="110"/>
      <c r="H11" s="111"/>
      <c r="I11" s="111"/>
      <c r="J11" s="112"/>
      <c r="K11" s="72"/>
      <c r="L11" s="72"/>
      <c r="M11" s="72"/>
      <c r="N11" s="72"/>
      <c r="O11" s="72"/>
      <c r="P11" s="72"/>
    </row>
    <row r="12" spans="1:16" s="26" customFormat="1" ht="6" customHeight="1">
      <c r="A12" s="72"/>
      <c r="B12" s="72"/>
      <c r="C12" s="72"/>
      <c r="D12" s="72"/>
      <c r="E12" s="72"/>
      <c r="F12" s="72"/>
      <c r="G12" s="72"/>
      <c r="H12" s="72"/>
      <c r="I12" s="72"/>
      <c r="J12" s="72"/>
      <c r="K12" s="72"/>
      <c r="L12" s="72"/>
      <c r="M12" s="72"/>
      <c r="N12" s="72"/>
      <c r="O12" s="72"/>
      <c r="P12" s="72"/>
    </row>
    <row r="13" spans="1:16" s="26" customFormat="1" ht="12.75" customHeight="1">
      <c r="A13" s="257" t="s">
        <v>110</v>
      </c>
      <c r="B13" s="257"/>
      <c r="C13" s="257"/>
      <c r="D13" s="257"/>
      <c r="E13" s="257"/>
      <c r="F13" s="257"/>
      <c r="G13" s="257"/>
      <c r="H13" s="257"/>
      <c r="I13" s="257"/>
      <c r="J13" s="257"/>
      <c r="K13" s="257"/>
      <c r="L13" s="257"/>
      <c r="M13" s="257"/>
      <c r="N13" s="257"/>
      <c r="O13" s="257"/>
      <c r="P13" s="257"/>
    </row>
    <row r="14" spans="1:16" s="26" customFormat="1" ht="12.75" customHeight="1">
      <c r="A14" s="257" t="s">
        <v>65</v>
      </c>
      <c r="B14" s="257"/>
      <c r="C14" s="257"/>
      <c r="D14" s="257"/>
      <c r="E14" s="257"/>
      <c r="F14" s="257"/>
      <c r="G14" s="257"/>
      <c r="H14" s="257"/>
      <c r="I14" s="257"/>
      <c r="J14" s="257"/>
      <c r="K14" s="257"/>
      <c r="L14" s="257"/>
      <c r="M14" s="257"/>
      <c r="N14" s="257"/>
      <c r="O14" s="257"/>
      <c r="P14" s="257"/>
    </row>
    <row r="15" spans="1:16" s="26" customFormat="1">
      <c r="C15" s="258" t="s">
        <v>9</v>
      </c>
      <c r="D15" s="258"/>
      <c r="E15" s="258"/>
      <c r="F15" s="258"/>
      <c r="G15" s="258"/>
      <c r="H15" s="258"/>
      <c r="I15" s="258"/>
      <c r="J15" s="258"/>
      <c r="K15" s="258"/>
      <c r="L15" s="258"/>
      <c r="M15" s="258"/>
      <c r="N15" s="258"/>
    </row>
    <row r="16" spans="1:16" ht="13.5" thickBot="1">
      <c r="B16" s="28"/>
      <c r="C16" s="28"/>
      <c r="D16" s="28"/>
      <c r="E16" s="28"/>
      <c r="F16" s="28"/>
      <c r="I16" s="30"/>
      <c r="J16" s="30"/>
      <c r="K16" s="30"/>
      <c r="L16" s="29"/>
      <c r="M16" s="29"/>
      <c r="N16" s="29"/>
      <c r="O16" s="31"/>
      <c r="P16" s="31"/>
    </row>
    <row r="17" spans="1:16" s="7" customFormat="1" ht="13.5" customHeight="1" thickBot="1">
      <c r="A17" s="255" t="s">
        <v>0</v>
      </c>
      <c r="B17" s="255" t="s">
        <v>17</v>
      </c>
      <c r="C17" s="253" t="s">
        <v>18</v>
      </c>
      <c r="D17" s="255" t="s">
        <v>19</v>
      </c>
      <c r="E17" s="255" t="s">
        <v>20</v>
      </c>
      <c r="F17" s="263" t="s">
        <v>21</v>
      </c>
      <c r="G17" s="264"/>
      <c r="H17" s="264"/>
      <c r="I17" s="264"/>
      <c r="J17" s="264"/>
      <c r="K17" s="265"/>
      <c r="L17" s="263" t="s">
        <v>22</v>
      </c>
      <c r="M17" s="264"/>
      <c r="N17" s="264"/>
      <c r="O17" s="264"/>
      <c r="P17" s="265"/>
    </row>
    <row r="18" spans="1:16" s="7" customFormat="1" ht="69.75" customHeight="1" thickBot="1">
      <c r="A18" s="256"/>
      <c r="B18" s="256"/>
      <c r="C18" s="254"/>
      <c r="D18" s="256"/>
      <c r="E18" s="256"/>
      <c r="F18" s="8" t="s">
        <v>23</v>
      </c>
      <c r="G18" s="9" t="s">
        <v>30</v>
      </c>
      <c r="H18" s="9" t="s">
        <v>31</v>
      </c>
      <c r="I18" s="9" t="s">
        <v>74</v>
      </c>
      <c r="J18" s="9" t="s">
        <v>32</v>
      </c>
      <c r="K18" s="8" t="s">
        <v>33</v>
      </c>
      <c r="L18" s="9" t="s">
        <v>24</v>
      </c>
      <c r="M18" s="9" t="s">
        <v>31</v>
      </c>
      <c r="N18" s="9" t="s">
        <v>74</v>
      </c>
      <c r="O18" s="9" t="s">
        <v>32</v>
      </c>
      <c r="P18" s="9" t="s">
        <v>34</v>
      </c>
    </row>
    <row r="19" spans="1:16" s="7" customFormat="1" ht="13.5" thickBot="1">
      <c r="A19" s="10" t="s">
        <v>25</v>
      </c>
      <c r="B19" s="11" t="s">
        <v>26</v>
      </c>
      <c r="C19" s="12">
        <v>3</v>
      </c>
      <c r="D19" s="13">
        <v>4</v>
      </c>
      <c r="E19" s="12">
        <v>5</v>
      </c>
      <c r="F19" s="13">
        <v>6</v>
      </c>
      <c r="G19" s="12">
        <v>7</v>
      </c>
      <c r="H19" s="12">
        <v>8</v>
      </c>
      <c r="I19" s="13">
        <v>9</v>
      </c>
      <c r="J19" s="13">
        <v>10</v>
      </c>
      <c r="K19" s="12">
        <v>11</v>
      </c>
      <c r="L19" s="12">
        <v>12</v>
      </c>
      <c r="M19" s="12">
        <v>13</v>
      </c>
      <c r="N19" s="13">
        <v>14</v>
      </c>
      <c r="O19" s="13">
        <v>15</v>
      </c>
      <c r="P19" s="14">
        <v>16</v>
      </c>
    </row>
    <row r="20" spans="1:16" ht="30.75" customHeight="1">
      <c r="A20" s="173"/>
      <c r="B20" s="32"/>
      <c r="C20" s="174" t="s">
        <v>80</v>
      </c>
      <c r="D20" s="175"/>
      <c r="E20" s="176"/>
      <c r="F20" s="33"/>
      <c r="G20" s="33"/>
      <c r="H20" s="33"/>
      <c r="I20" s="33"/>
      <c r="J20" s="33"/>
      <c r="K20" s="33"/>
      <c r="L20" s="33"/>
      <c r="M20" s="33"/>
      <c r="N20" s="33"/>
      <c r="O20" s="33"/>
      <c r="P20" s="34"/>
    </row>
    <row r="21" spans="1:16" s="41" customFormat="1">
      <c r="A21" s="177">
        <v>1</v>
      </c>
      <c r="B21" s="15" t="s">
        <v>81</v>
      </c>
      <c r="C21" s="178" t="s">
        <v>82</v>
      </c>
      <c r="D21" s="15" t="s">
        <v>39</v>
      </c>
      <c r="E21" s="179">
        <v>2</v>
      </c>
      <c r="F21" s="16"/>
      <c r="G21" s="22"/>
      <c r="H21" s="23"/>
      <c r="I21" s="22"/>
      <c r="J21" s="22"/>
      <c r="K21" s="22"/>
      <c r="L21" s="22"/>
      <c r="M21" s="22"/>
      <c r="N21" s="22"/>
      <c r="O21" s="22"/>
      <c r="P21" s="24"/>
    </row>
    <row r="22" spans="1:16" s="41" customFormat="1">
      <c r="A22" s="177">
        <v>2</v>
      </c>
      <c r="B22" s="15" t="s">
        <v>81</v>
      </c>
      <c r="C22" s="178" t="s">
        <v>83</v>
      </c>
      <c r="D22" s="15" t="s">
        <v>39</v>
      </c>
      <c r="E22" s="179">
        <v>1</v>
      </c>
      <c r="F22" s="16"/>
      <c r="G22" s="22"/>
      <c r="H22" s="23"/>
      <c r="I22" s="22"/>
      <c r="J22" s="22"/>
      <c r="K22" s="22"/>
      <c r="L22" s="22"/>
      <c r="M22" s="22"/>
      <c r="N22" s="22"/>
      <c r="O22" s="22"/>
      <c r="P22" s="24"/>
    </row>
    <row r="23" spans="1:16" s="41" customFormat="1">
      <c r="A23" s="177">
        <v>3</v>
      </c>
      <c r="B23" s="15"/>
      <c r="C23" s="180" t="s">
        <v>84</v>
      </c>
      <c r="D23" s="15" t="s">
        <v>85</v>
      </c>
      <c r="E23" s="179">
        <f>(24.5*2*0.1*0.05*1.08+15*0.1*0.05*1.08)*E22</f>
        <v>0.34560000000000007</v>
      </c>
      <c r="F23" s="16"/>
      <c r="G23" s="22"/>
      <c r="H23" s="23"/>
      <c r="I23" s="22"/>
      <c r="J23" s="22"/>
      <c r="K23" s="22"/>
      <c r="L23" s="22"/>
      <c r="M23" s="22"/>
      <c r="N23" s="22"/>
      <c r="O23" s="22"/>
      <c r="P23" s="24"/>
    </row>
    <row r="24" spans="1:16" s="41" customFormat="1">
      <c r="A24" s="177">
        <v>4</v>
      </c>
      <c r="B24" s="15"/>
      <c r="C24" s="181" t="s">
        <v>86</v>
      </c>
      <c r="D24" s="15" t="s">
        <v>87</v>
      </c>
      <c r="E24" s="179">
        <f>E22*3*1.5*1.1</f>
        <v>4.95</v>
      </c>
      <c r="F24" s="16"/>
      <c r="G24" s="22"/>
      <c r="H24" s="23"/>
      <c r="I24" s="22"/>
      <c r="J24" s="22"/>
      <c r="K24" s="22"/>
      <c r="L24" s="22"/>
      <c r="M24" s="22"/>
      <c r="N24" s="22"/>
      <c r="O24" s="22"/>
      <c r="P24" s="24"/>
    </row>
    <row r="25" spans="1:16" s="41" customFormat="1">
      <c r="A25" s="177">
        <v>5</v>
      </c>
      <c r="B25" s="15"/>
      <c r="C25" s="181" t="s">
        <v>88</v>
      </c>
      <c r="D25" s="15" t="s">
        <v>87</v>
      </c>
      <c r="E25" s="179">
        <f>E22*1.5*2.53*1.08*2</f>
        <v>8.1972000000000005</v>
      </c>
      <c r="F25" s="16"/>
      <c r="G25" s="22"/>
      <c r="H25" s="23"/>
      <c r="I25" s="22"/>
      <c r="J25" s="22"/>
      <c r="K25" s="22"/>
      <c r="L25" s="22"/>
      <c r="M25" s="22"/>
      <c r="N25" s="22"/>
      <c r="O25" s="22"/>
      <c r="P25" s="24"/>
    </row>
    <row r="26" spans="1:16" s="41" customFormat="1">
      <c r="A26" s="177">
        <v>6</v>
      </c>
      <c r="B26" s="15"/>
      <c r="C26" s="180" t="s">
        <v>71</v>
      </c>
      <c r="D26" s="15" t="s">
        <v>39</v>
      </c>
      <c r="E26" s="179">
        <v>4</v>
      </c>
      <c r="F26" s="16"/>
      <c r="G26" s="22"/>
      <c r="H26" s="23"/>
      <c r="I26" s="22"/>
      <c r="J26" s="22"/>
      <c r="K26" s="22"/>
      <c r="L26" s="22"/>
      <c r="M26" s="22"/>
      <c r="N26" s="22"/>
      <c r="O26" s="22"/>
      <c r="P26" s="24"/>
    </row>
    <row r="27" spans="1:16" s="41" customFormat="1">
      <c r="A27" s="177">
        <v>7</v>
      </c>
      <c r="B27" s="15" t="s">
        <v>81</v>
      </c>
      <c r="C27" s="178" t="s">
        <v>89</v>
      </c>
      <c r="D27" s="15" t="s">
        <v>90</v>
      </c>
      <c r="E27" s="179">
        <v>170</v>
      </c>
      <c r="F27" s="16"/>
      <c r="G27" s="22"/>
      <c r="H27" s="23"/>
      <c r="I27" s="22"/>
      <c r="J27" s="22"/>
      <c r="K27" s="22"/>
      <c r="L27" s="22"/>
      <c r="M27" s="22"/>
      <c r="N27" s="22"/>
      <c r="O27" s="22"/>
      <c r="P27" s="24"/>
    </row>
    <row r="28" spans="1:16" s="41" customFormat="1">
      <c r="A28" s="177">
        <v>8</v>
      </c>
      <c r="B28" s="15" t="s">
        <v>81</v>
      </c>
      <c r="C28" s="178" t="s">
        <v>91</v>
      </c>
      <c r="D28" s="15" t="s">
        <v>39</v>
      </c>
      <c r="E28" s="179">
        <v>1</v>
      </c>
      <c r="F28" s="16"/>
      <c r="G28" s="22"/>
      <c r="H28" s="23"/>
      <c r="I28" s="22"/>
      <c r="J28" s="22"/>
      <c r="K28" s="22"/>
      <c r="L28" s="22"/>
      <c r="M28" s="22"/>
      <c r="N28" s="22"/>
      <c r="O28" s="22"/>
      <c r="P28" s="24"/>
    </row>
    <row r="29" spans="1:16" s="41" customFormat="1">
      <c r="A29" s="177">
        <v>9</v>
      </c>
      <c r="B29" s="15" t="s">
        <v>81</v>
      </c>
      <c r="C29" s="178" t="s">
        <v>92</v>
      </c>
      <c r="D29" s="15" t="s">
        <v>39</v>
      </c>
      <c r="E29" s="179">
        <v>1</v>
      </c>
      <c r="F29" s="16"/>
      <c r="G29" s="22"/>
      <c r="H29" s="23"/>
      <c r="I29" s="22"/>
      <c r="J29" s="22"/>
      <c r="K29" s="22"/>
      <c r="L29" s="22"/>
      <c r="M29" s="22"/>
      <c r="N29" s="22"/>
      <c r="O29" s="22"/>
      <c r="P29" s="24"/>
    </row>
    <row r="30" spans="1:16" s="41" customFormat="1">
      <c r="A30" s="177">
        <v>10</v>
      </c>
      <c r="B30" s="15" t="s">
        <v>81</v>
      </c>
      <c r="C30" s="178" t="s">
        <v>69</v>
      </c>
      <c r="D30" s="15" t="s">
        <v>39</v>
      </c>
      <c r="E30" s="179">
        <v>1</v>
      </c>
      <c r="F30" s="16"/>
      <c r="G30" s="22"/>
      <c r="H30" s="23"/>
      <c r="I30" s="22"/>
      <c r="J30" s="22"/>
      <c r="K30" s="22"/>
      <c r="L30" s="22"/>
      <c r="M30" s="22"/>
      <c r="N30" s="22"/>
      <c r="O30" s="22"/>
      <c r="P30" s="24"/>
    </row>
    <row r="31" spans="1:16" s="41" customFormat="1">
      <c r="A31" s="177">
        <v>11</v>
      </c>
      <c r="B31" s="15" t="s">
        <v>81</v>
      </c>
      <c r="C31" s="178" t="s">
        <v>93</v>
      </c>
      <c r="D31" s="15" t="s">
        <v>39</v>
      </c>
      <c r="E31" s="179">
        <v>1</v>
      </c>
      <c r="F31" s="16"/>
      <c r="G31" s="22"/>
      <c r="H31" s="23"/>
      <c r="I31" s="22"/>
      <c r="J31" s="22"/>
      <c r="K31" s="22"/>
      <c r="L31" s="22"/>
      <c r="M31" s="22"/>
      <c r="N31" s="22"/>
      <c r="O31" s="22"/>
      <c r="P31" s="24"/>
    </row>
    <row r="32" spans="1:16" s="41" customFormat="1">
      <c r="A32" s="177">
        <v>12</v>
      </c>
      <c r="B32" s="15" t="s">
        <v>81</v>
      </c>
      <c r="C32" s="168" t="s">
        <v>94</v>
      </c>
      <c r="D32" s="15" t="s">
        <v>39</v>
      </c>
      <c r="E32" s="179">
        <v>1</v>
      </c>
      <c r="F32" s="16"/>
      <c r="G32" s="22"/>
      <c r="H32" s="23"/>
      <c r="I32" s="22"/>
      <c r="J32" s="22"/>
      <c r="K32" s="22"/>
      <c r="L32" s="22"/>
      <c r="M32" s="22"/>
      <c r="N32" s="22"/>
      <c r="O32" s="22"/>
      <c r="P32" s="24"/>
    </row>
    <row r="33" spans="1:16" s="41" customFormat="1">
      <c r="A33" s="177">
        <v>13</v>
      </c>
      <c r="B33" s="15" t="s">
        <v>81</v>
      </c>
      <c r="C33" s="168" t="s">
        <v>95</v>
      </c>
      <c r="D33" s="15" t="s">
        <v>39</v>
      </c>
      <c r="E33" s="179">
        <v>1</v>
      </c>
      <c r="F33" s="16"/>
      <c r="G33" s="22"/>
      <c r="H33" s="23"/>
      <c r="I33" s="22"/>
      <c r="J33" s="22"/>
      <c r="K33" s="22"/>
      <c r="L33" s="22"/>
      <c r="M33" s="22"/>
      <c r="N33" s="22"/>
      <c r="O33" s="22"/>
      <c r="P33" s="24"/>
    </row>
    <row r="34" spans="1:16" s="41" customFormat="1">
      <c r="A34" s="177">
        <v>14</v>
      </c>
      <c r="B34" s="15" t="s">
        <v>81</v>
      </c>
      <c r="C34" s="182" t="s">
        <v>96</v>
      </c>
      <c r="D34" s="15" t="s">
        <v>87</v>
      </c>
      <c r="E34" s="183">
        <v>2307.4</v>
      </c>
      <c r="F34" s="16"/>
      <c r="G34" s="22"/>
      <c r="H34" s="23"/>
      <c r="I34" s="22"/>
      <c r="J34" s="22"/>
      <c r="K34" s="22"/>
      <c r="L34" s="22"/>
      <c r="M34" s="22"/>
      <c r="N34" s="22"/>
      <c r="O34" s="22"/>
      <c r="P34" s="24"/>
    </row>
    <row r="35" spans="1:16" s="41" customFormat="1">
      <c r="A35" s="184"/>
      <c r="B35" s="37"/>
      <c r="C35" s="185" t="s">
        <v>97</v>
      </c>
      <c r="D35" s="186"/>
      <c r="E35" s="187"/>
      <c r="F35" s="16"/>
      <c r="G35" s="22"/>
      <c r="H35" s="23"/>
      <c r="I35" s="22"/>
      <c r="J35" s="22"/>
      <c r="K35" s="22"/>
      <c r="L35" s="22"/>
      <c r="M35" s="22"/>
      <c r="N35" s="22"/>
      <c r="O35" s="22"/>
      <c r="P35" s="24"/>
    </row>
    <row r="36" spans="1:16" s="41" customFormat="1">
      <c r="A36" s="177">
        <v>1</v>
      </c>
      <c r="B36" s="15" t="s">
        <v>81</v>
      </c>
      <c r="C36" s="178" t="s">
        <v>98</v>
      </c>
      <c r="D36" s="15" t="s">
        <v>90</v>
      </c>
      <c r="E36" s="179">
        <f>E27</f>
        <v>170</v>
      </c>
      <c r="F36" s="16"/>
      <c r="G36" s="22"/>
      <c r="H36" s="23"/>
      <c r="I36" s="22"/>
      <c r="J36" s="22"/>
      <c r="K36" s="22"/>
      <c r="L36" s="22"/>
      <c r="M36" s="22"/>
      <c r="N36" s="22"/>
      <c r="O36" s="22"/>
      <c r="P36" s="24"/>
    </row>
    <row r="37" spans="1:16" s="41" customFormat="1">
      <c r="A37" s="177">
        <v>2</v>
      </c>
      <c r="B37" s="15" t="s">
        <v>81</v>
      </c>
      <c r="C37" s="178" t="s">
        <v>99</v>
      </c>
      <c r="D37" s="15" t="s">
        <v>100</v>
      </c>
      <c r="E37" s="179">
        <f>E31</f>
        <v>1</v>
      </c>
      <c r="F37" s="16"/>
      <c r="G37" s="22"/>
      <c r="H37" s="23"/>
      <c r="I37" s="22"/>
      <c r="J37" s="22"/>
      <c r="K37" s="22"/>
      <c r="L37" s="22"/>
      <c r="M37" s="22"/>
      <c r="N37" s="22"/>
      <c r="O37" s="22"/>
      <c r="P37" s="24"/>
    </row>
    <row r="38" spans="1:16" s="41" customFormat="1">
      <c r="A38" s="177">
        <v>3</v>
      </c>
      <c r="B38" s="15" t="s">
        <v>81</v>
      </c>
      <c r="C38" s="178" t="s">
        <v>101</v>
      </c>
      <c r="D38" s="15" t="s">
        <v>39</v>
      </c>
      <c r="E38" s="179">
        <v>1</v>
      </c>
      <c r="F38" s="16"/>
      <c r="G38" s="22"/>
      <c r="H38" s="23"/>
      <c r="I38" s="22"/>
      <c r="J38" s="22"/>
      <c r="K38" s="22"/>
      <c r="L38" s="22"/>
      <c r="M38" s="22"/>
      <c r="N38" s="22"/>
      <c r="O38" s="22"/>
      <c r="P38" s="24"/>
    </row>
    <row r="39" spans="1:16" s="41" customFormat="1">
      <c r="A39" s="177">
        <v>4</v>
      </c>
      <c r="B39" s="15" t="s">
        <v>81</v>
      </c>
      <c r="C39" s="178" t="s">
        <v>102</v>
      </c>
      <c r="D39" s="15" t="s">
        <v>39</v>
      </c>
      <c r="E39" s="179">
        <v>1</v>
      </c>
      <c r="F39" s="16"/>
      <c r="G39" s="22"/>
      <c r="H39" s="23"/>
      <c r="I39" s="22"/>
      <c r="J39" s="22"/>
      <c r="K39" s="22"/>
      <c r="L39" s="22"/>
      <c r="M39" s="22"/>
      <c r="N39" s="22"/>
      <c r="O39" s="22"/>
      <c r="P39" s="24"/>
    </row>
    <row r="40" spans="1:16" s="41" customFormat="1">
      <c r="A40" s="177">
        <v>5</v>
      </c>
      <c r="B40" s="15" t="s">
        <v>81</v>
      </c>
      <c r="C40" s="178" t="s">
        <v>103</v>
      </c>
      <c r="D40" s="15" t="s">
        <v>39</v>
      </c>
      <c r="E40" s="179">
        <v>2</v>
      </c>
      <c r="F40" s="16"/>
      <c r="G40" s="22"/>
      <c r="H40" s="23"/>
      <c r="I40" s="22"/>
      <c r="J40" s="22"/>
      <c r="K40" s="22"/>
      <c r="L40" s="22"/>
      <c r="M40" s="22"/>
      <c r="N40" s="22"/>
      <c r="O40" s="22"/>
      <c r="P40" s="24"/>
    </row>
    <row r="41" spans="1:16" s="41" customFormat="1">
      <c r="A41" s="177">
        <v>6</v>
      </c>
      <c r="B41" s="15" t="s">
        <v>81</v>
      </c>
      <c r="C41" s="168" t="s">
        <v>104</v>
      </c>
      <c r="D41" s="15" t="s">
        <v>87</v>
      </c>
      <c r="E41" s="179">
        <f>E34</f>
        <v>2307.4</v>
      </c>
      <c r="F41" s="16"/>
      <c r="G41" s="22"/>
      <c r="H41" s="23"/>
      <c r="I41" s="22"/>
      <c r="J41" s="22"/>
      <c r="K41" s="22"/>
      <c r="L41" s="22"/>
      <c r="M41" s="22"/>
      <c r="N41" s="22"/>
      <c r="O41" s="22"/>
      <c r="P41" s="24"/>
    </row>
    <row r="42" spans="1:16" s="41" customFormat="1">
      <c r="A42" s="177">
        <v>7</v>
      </c>
      <c r="B42" s="15" t="s">
        <v>105</v>
      </c>
      <c r="C42" s="182" t="s">
        <v>106</v>
      </c>
      <c r="D42" s="15" t="s">
        <v>561</v>
      </c>
      <c r="E42" s="179">
        <v>1</v>
      </c>
      <c r="F42" s="16"/>
      <c r="G42" s="22"/>
      <c r="H42" s="23"/>
      <c r="I42" s="22"/>
      <c r="J42" s="22"/>
      <c r="K42" s="22"/>
      <c r="L42" s="22"/>
      <c r="M42" s="22"/>
      <c r="N42" s="22"/>
      <c r="O42" s="22"/>
      <c r="P42" s="24"/>
    </row>
    <row r="43" spans="1:16" s="41" customFormat="1" ht="13.5" thickBot="1">
      <c r="A43" s="177">
        <v>8</v>
      </c>
      <c r="B43" s="15" t="s">
        <v>105</v>
      </c>
      <c r="C43" s="182" t="s">
        <v>107</v>
      </c>
      <c r="D43" s="15" t="s">
        <v>561</v>
      </c>
      <c r="E43" s="183">
        <v>1</v>
      </c>
      <c r="F43" s="16"/>
      <c r="G43" s="22"/>
      <c r="H43" s="23"/>
      <c r="I43" s="22"/>
      <c r="J43" s="22"/>
      <c r="K43" s="22"/>
      <c r="L43" s="22"/>
      <c r="M43" s="22"/>
      <c r="N43" s="22"/>
      <c r="O43" s="22"/>
      <c r="P43" s="24"/>
    </row>
    <row r="44" spans="1:16" ht="15" thickBot="1">
      <c r="A44" s="266" t="s">
        <v>75</v>
      </c>
      <c r="B44" s="267"/>
      <c r="C44" s="267"/>
      <c r="D44" s="267"/>
      <c r="E44" s="267"/>
      <c r="F44" s="267"/>
      <c r="G44" s="267"/>
      <c r="H44" s="267"/>
      <c r="I44" s="267"/>
      <c r="J44" s="267"/>
      <c r="K44" s="268"/>
      <c r="L44" s="171"/>
      <c r="M44" s="171"/>
      <c r="N44" s="171"/>
      <c r="O44" s="171"/>
      <c r="P44" s="172"/>
    </row>
    <row r="45" spans="1:16" s="26" customFormat="1">
      <c r="C45" s="27"/>
      <c r="D45" s="27"/>
      <c r="E45" s="114"/>
    </row>
    <row r="46" spans="1:16" s="26" customFormat="1">
      <c r="A46" s="259" t="s">
        <v>62</v>
      </c>
      <c r="B46" s="259"/>
      <c r="C46" s="38"/>
      <c r="D46" s="260"/>
      <c r="E46" s="258"/>
      <c r="G46" s="259" t="s">
        <v>7</v>
      </c>
      <c r="H46" s="259"/>
      <c r="I46" s="262"/>
      <c r="J46" s="262"/>
      <c r="K46" s="262"/>
      <c r="L46" s="262"/>
      <c r="M46" s="262"/>
      <c r="N46" s="261"/>
      <c r="O46" s="259"/>
    </row>
    <row r="47" spans="1:16" s="26" customFormat="1">
      <c r="C47" s="39" t="s">
        <v>28</v>
      </c>
      <c r="D47" s="27"/>
      <c r="E47" s="27"/>
      <c r="K47" s="39" t="s">
        <v>28</v>
      </c>
    </row>
    <row r="48" spans="1:16" s="26" customFormat="1">
      <c r="C48" s="27"/>
      <c r="D48" s="27"/>
      <c r="E48" s="27"/>
    </row>
    <row r="49" spans="1:8" s="26" customFormat="1">
      <c r="A49" s="259" t="s">
        <v>6</v>
      </c>
      <c r="B49" s="259"/>
      <c r="C49" s="27"/>
      <c r="D49" s="27"/>
      <c r="E49" s="27"/>
      <c r="G49" s="259" t="s">
        <v>6</v>
      </c>
      <c r="H49" s="259"/>
    </row>
    <row r="50" spans="1:8" s="26" customFormat="1">
      <c r="C50" s="27"/>
      <c r="D50" s="27"/>
      <c r="E50" s="27"/>
    </row>
    <row r="51" spans="1:8" s="26" customFormat="1">
      <c r="C51" s="27"/>
      <c r="D51" s="27"/>
      <c r="E51" s="27"/>
    </row>
    <row r="52" spans="1:8" s="26" customFormat="1">
      <c r="C52" s="27"/>
      <c r="D52" s="27"/>
      <c r="E52" s="27"/>
    </row>
    <row r="53" spans="1:8" s="26" customFormat="1">
      <c r="C53" s="27"/>
      <c r="D53" s="27"/>
      <c r="E53" s="27"/>
    </row>
    <row r="54" spans="1:8" s="26" customFormat="1">
      <c r="C54" s="27"/>
      <c r="D54" s="27"/>
      <c r="E54" s="27"/>
    </row>
    <row r="55" spans="1:8" s="26" customFormat="1">
      <c r="C55" s="27"/>
      <c r="D55" s="27"/>
      <c r="E55" s="27"/>
    </row>
    <row r="56" spans="1:8" s="26" customFormat="1">
      <c r="C56" s="27"/>
      <c r="D56" s="27"/>
      <c r="E56" s="27"/>
    </row>
    <row r="57" spans="1:8" s="26" customFormat="1">
      <c r="C57" s="27"/>
      <c r="D57" s="27"/>
      <c r="E57" s="27"/>
    </row>
    <row r="58" spans="1:8" s="26" customFormat="1">
      <c r="C58" s="27"/>
      <c r="D58" s="27"/>
      <c r="E58" s="27"/>
    </row>
    <row r="59" spans="1:8" s="26" customFormat="1">
      <c r="C59" s="27"/>
      <c r="D59" s="27"/>
      <c r="E59" s="27"/>
    </row>
    <row r="60" spans="1:8" s="26" customFormat="1">
      <c r="C60" s="27"/>
      <c r="D60" s="27"/>
      <c r="E60" s="27"/>
    </row>
    <row r="61" spans="1:8" s="26" customFormat="1">
      <c r="C61" s="27"/>
      <c r="D61" s="27"/>
      <c r="E61" s="27"/>
    </row>
    <row r="62" spans="1:8" s="26" customFormat="1">
      <c r="C62" s="27"/>
      <c r="D62" s="27"/>
      <c r="E62" s="27"/>
    </row>
    <row r="63" spans="1:8" s="26" customFormat="1">
      <c r="C63" s="27"/>
      <c r="D63" s="27"/>
      <c r="E63" s="27"/>
    </row>
    <row r="64" spans="1:8" s="26" customFormat="1">
      <c r="C64" s="27"/>
      <c r="D64" s="27"/>
      <c r="E64" s="27"/>
    </row>
    <row r="65" spans="3:5" s="26" customFormat="1">
      <c r="C65" s="27"/>
      <c r="D65" s="27"/>
      <c r="E65" s="27"/>
    </row>
    <row r="66" spans="3:5" s="26" customFormat="1">
      <c r="C66" s="27"/>
      <c r="D66" s="27"/>
      <c r="E66" s="27"/>
    </row>
    <row r="67" spans="3:5" s="26" customFormat="1">
      <c r="C67" s="27"/>
      <c r="D67" s="27"/>
      <c r="E67" s="27"/>
    </row>
    <row r="68" spans="3:5" s="26" customFormat="1">
      <c r="C68" s="27"/>
      <c r="D68" s="27"/>
      <c r="E68" s="27"/>
    </row>
    <row r="69" spans="3:5" s="26" customFormat="1">
      <c r="C69" s="27"/>
      <c r="D69" s="27"/>
      <c r="E69" s="27"/>
    </row>
    <row r="70" spans="3:5" s="26" customFormat="1">
      <c r="C70" s="27"/>
      <c r="D70" s="27"/>
      <c r="E70" s="27"/>
    </row>
    <row r="71" spans="3:5" s="26" customFormat="1">
      <c r="C71" s="27"/>
      <c r="D71" s="27"/>
      <c r="E71" s="27"/>
    </row>
    <row r="72" spans="3:5" s="26" customFormat="1">
      <c r="C72" s="27"/>
      <c r="D72" s="27"/>
      <c r="E72" s="27"/>
    </row>
    <row r="73" spans="3:5" s="26" customFormat="1">
      <c r="C73" s="27"/>
      <c r="D73" s="27"/>
      <c r="E73" s="27"/>
    </row>
    <row r="74" spans="3:5" s="26" customFormat="1">
      <c r="C74" s="27"/>
      <c r="D74" s="27"/>
      <c r="E74" s="27"/>
    </row>
    <row r="75" spans="3:5" s="26" customFormat="1">
      <c r="C75" s="27"/>
      <c r="D75" s="27"/>
      <c r="E75" s="27"/>
    </row>
    <row r="76" spans="3:5" s="26" customFormat="1">
      <c r="C76" s="27"/>
      <c r="D76" s="27"/>
      <c r="E76" s="27"/>
    </row>
    <row r="77" spans="3:5" s="26" customFormat="1">
      <c r="C77" s="27"/>
      <c r="D77" s="27"/>
      <c r="E77" s="27"/>
    </row>
    <row r="78" spans="3:5" s="26" customFormat="1">
      <c r="C78" s="27"/>
      <c r="D78" s="27"/>
      <c r="E78" s="27"/>
    </row>
    <row r="79" spans="3:5" s="26" customFormat="1">
      <c r="C79" s="27"/>
      <c r="D79" s="27"/>
      <c r="E79" s="27"/>
    </row>
    <row r="80" spans="3:5" s="26" customFormat="1">
      <c r="C80" s="27"/>
      <c r="D80" s="27"/>
      <c r="E80" s="27"/>
    </row>
    <row r="81" spans="3:5" s="26" customFormat="1">
      <c r="C81" s="27"/>
      <c r="D81" s="27"/>
      <c r="E81" s="27"/>
    </row>
    <row r="82" spans="3:5" s="26" customFormat="1">
      <c r="C82" s="27"/>
      <c r="D82" s="27"/>
      <c r="E82" s="27"/>
    </row>
    <row r="83" spans="3:5" s="26" customFormat="1">
      <c r="C83" s="27"/>
      <c r="D83" s="27"/>
      <c r="E83" s="27"/>
    </row>
    <row r="84" spans="3:5" s="26" customFormat="1">
      <c r="C84" s="27"/>
      <c r="D84" s="27"/>
      <c r="E84" s="27"/>
    </row>
    <row r="85" spans="3:5" s="26" customFormat="1">
      <c r="C85" s="27"/>
      <c r="D85" s="27"/>
      <c r="E85" s="27"/>
    </row>
    <row r="86" spans="3:5" s="26" customFormat="1">
      <c r="C86" s="27"/>
      <c r="D86" s="27"/>
      <c r="E86" s="27"/>
    </row>
    <row r="87" spans="3:5" s="26" customFormat="1">
      <c r="C87" s="27"/>
      <c r="D87" s="27"/>
      <c r="E87" s="27"/>
    </row>
    <row r="88" spans="3:5" s="26" customFormat="1">
      <c r="C88" s="27"/>
      <c r="D88" s="27"/>
      <c r="E88" s="27"/>
    </row>
    <row r="89" spans="3:5" s="26" customFormat="1">
      <c r="C89" s="27"/>
      <c r="D89" s="27"/>
      <c r="E89" s="27"/>
    </row>
    <row r="90" spans="3:5" s="26" customFormat="1">
      <c r="C90" s="27"/>
      <c r="D90" s="27"/>
      <c r="E90" s="27"/>
    </row>
    <row r="91" spans="3:5" s="26" customFormat="1">
      <c r="C91" s="27"/>
      <c r="D91" s="27"/>
      <c r="E91" s="27"/>
    </row>
    <row r="92" spans="3:5" s="26" customFormat="1">
      <c r="C92" s="27"/>
      <c r="D92" s="27"/>
      <c r="E92" s="27"/>
    </row>
    <row r="93" spans="3:5" s="26" customFormat="1">
      <c r="C93" s="27"/>
      <c r="D93" s="27"/>
      <c r="E93" s="27"/>
    </row>
    <row r="94" spans="3:5" s="26" customFormat="1">
      <c r="C94" s="27"/>
      <c r="D94" s="27"/>
      <c r="E94" s="27"/>
    </row>
    <row r="95" spans="3:5" s="26" customFormat="1">
      <c r="C95" s="27"/>
      <c r="D95" s="27"/>
      <c r="E95" s="27"/>
    </row>
    <row r="96" spans="3:5" s="26" customFormat="1">
      <c r="C96" s="27"/>
      <c r="D96" s="27"/>
      <c r="E96" s="27"/>
    </row>
    <row r="97" spans="3:5" s="26" customFormat="1">
      <c r="C97" s="27"/>
      <c r="D97" s="27"/>
      <c r="E97" s="27"/>
    </row>
    <row r="98" spans="3:5" s="26" customFormat="1">
      <c r="C98" s="27"/>
      <c r="D98" s="27"/>
      <c r="E98" s="27"/>
    </row>
    <row r="99" spans="3:5" s="26" customFormat="1">
      <c r="C99" s="27"/>
      <c r="D99" s="27"/>
      <c r="E99" s="27"/>
    </row>
    <row r="100" spans="3:5" s="26" customFormat="1">
      <c r="C100" s="27"/>
      <c r="D100" s="27"/>
      <c r="E100" s="27"/>
    </row>
    <row r="101" spans="3:5" s="26" customFormat="1">
      <c r="C101" s="27"/>
      <c r="D101" s="27"/>
      <c r="E101" s="27"/>
    </row>
    <row r="102" spans="3:5" s="26" customFormat="1">
      <c r="C102" s="27"/>
      <c r="D102" s="27"/>
      <c r="E102" s="27"/>
    </row>
    <row r="103" spans="3:5" s="26" customFormat="1">
      <c r="C103" s="27"/>
      <c r="D103" s="27"/>
      <c r="E103" s="27"/>
    </row>
    <row r="104" spans="3:5" s="26" customFormat="1">
      <c r="C104" s="27"/>
      <c r="D104" s="27"/>
      <c r="E104" s="27"/>
    </row>
    <row r="105" spans="3:5" s="26" customFormat="1">
      <c r="C105" s="27"/>
      <c r="D105" s="27"/>
      <c r="E105" s="27"/>
    </row>
    <row r="106" spans="3:5" s="26" customFormat="1">
      <c r="C106" s="27"/>
      <c r="D106" s="27"/>
      <c r="E106" s="27"/>
    </row>
    <row r="107" spans="3:5" s="26" customFormat="1">
      <c r="C107" s="27"/>
      <c r="D107" s="27"/>
      <c r="E107" s="27"/>
    </row>
    <row r="108" spans="3:5" s="26" customFormat="1">
      <c r="C108" s="27"/>
      <c r="D108" s="27"/>
      <c r="E108" s="27"/>
    </row>
    <row r="109" spans="3:5" s="26" customFormat="1">
      <c r="C109" s="27"/>
      <c r="D109" s="27"/>
      <c r="E109" s="27"/>
    </row>
    <row r="110" spans="3:5" s="26" customFormat="1">
      <c r="C110" s="27"/>
      <c r="D110" s="27"/>
      <c r="E110" s="27"/>
    </row>
    <row r="111" spans="3:5" s="26" customFormat="1">
      <c r="C111" s="27"/>
      <c r="D111" s="27"/>
      <c r="E111" s="27"/>
    </row>
    <row r="112" spans="3:5" s="26" customFormat="1">
      <c r="C112" s="27"/>
      <c r="D112" s="27"/>
      <c r="E112" s="27"/>
    </row>
    <row r="113" spans="3:5" s="26" customFormat="1">
      <c r="C113" s="27"/>
      <c r="D113" s="27"/>
      <c r="E113" s="27"/>
    </row>
    <row r="114" spans="3:5" s="26" customFormat="1">
      <c r="C114" s="27"/>
      <c r="D114" s="27"/>
      <c r="E114" s="27"/>
    </row>
    <row r="115" spans="3:5" s="26" customFormat="1">
      <c r="C115" s="27"/>
      <c r="D115" s="27"/>
      <c r="E115" s="27"/>
    </row>
    <row r="116" spans="3:5" s="26" customFormat="1">
      <c r="C116" s="27"/>
      <c r="D116" s="27"/>
      <c r="E116" s="27"/>
    </row>
    <row r="117" spans="3:5" s="26" customFormat="1">
      <c r="C117" s="27"/>
      <c r="D117" s="27"/>
      <c r="E117" s="27"/>
    </row>
    <row r="118" spans="3:5" s="26" customFormat="1">
      <c r="C118" s="27"/>
      <c r="D118" s="27"/>
      <c r="E118" s="27"/>
    </row>
    <row r="119" spans="3:5" s="26" customFormat="1">
      <c r="C119" s="27"/>
      <c r="D119" s="27"/>
      <c r="E119" s="27"/>
    </row>
    <row r="120" spans="3:5" s="26" customFormat="1">
      <c r="C120" s="27"/>
      <c r="D120" s="27"/>
      <c r="E120" s="27"/>
    </row>
    <row r="121" spans="3:5" s="26" customFormat="1">
      <c r="C121" s="27"/>
      <c r="D121" s="27"/>
      <c r="E121" s="27"/>
    </row>
    <row r="122" spans="3:5" s="26" customFormat="1">
      <c r="C122" s="27"/>
      <c r="D122" s="27"/>
      <c r="E122" s="27"/>
    </row>
    <row r="123" spans="3:5" s="26" customFormat="1">
      <c r="C123" s="27"/>
      <c r="D123" s="27"/>
      <c r="E123" s="27"/>
    </row>
    <row r="124" spans="3:5" s="26" customFormat="1">
      <c r="C124" s="27"/>
      <c r="D124" s="27"/>
      <c r="E124" s="27"/>
    </row>
    <row r="125" spans="3:5" s="26" customFormat="1">
      <c r="C125" s="27"/>
      <c r="D125" s="27"/>
      <c r="E125" s="27"/>
    </row>
    <row r="126" spans="3:5" s="26" customFormat="1">
      <c r="C126" s="27"/>
      <c r="D126" s="27"/>
      <c r="E126" s="27"/>
    </row>
    <row r="127" spans="3:5" s="26" customFormat="1">
      <c r="C127" s="27"/>
      <c r="D127" s="27"/>
      <c r="E127" s="27"/>
    </row>
    <row r="128" spans="3:5" s="26" customFormat="1">
      <c r="C128" s="27"/>
      <c r="D128" s="27"/>
      <c r="E128" s="27"/>
    </row>
    <row r="129" spans="3:5" s="26" customFormat="1">
      <c r="C129" s="27"/>
      <c r="D129" s="27"/>
      <c r="E129" s="27"/>
    </row>
    <row r="130" spans="3:5" s="26" customFormat="1">
      <c r="C130" s="27"/>
      <c r="D130" s="27"/>
      <c r="E130" s="27"/>
    </row>
    <row r="131" spans="3:5" s="26" customFormat="1">
      <c r="C131" s="27"/>
      <c r="D131" s="27"/>
      <c r="E131" s="27"/>
    </row>
    <row r="132" spans="3:5" s="26" customFormat="1">
      <c r="C132" s="27"/>
      <c r="D132" s="27"/>
      <c r="E132" s="27"/>
    </row>
    <row r="133" spans="3:5" s="26" customFormat="1">
      <c r="C133" s="27"/>
      <c r="D133" s="27"/>
      <c r="E133" s="27"/>
    </row>
    <row r="134" spans="3:5" s="26" customFormat="1">
      <c r="C134" s="27"/>
      <c r="D134" s="27"/>
      <c r="E134" s="27"/>
    </row>
    <row r="135" spans="3:5" s="26" customFormat="1">
      <c r="C135" s="27"/>
      <c r="D135" s="27"/>
      <c r="E135" s="27"/>
    </row>
    <row r="136" spans="3:5" s="26" customFormat="1">
      <c r="C136" s="27"/>
      <c r="D136" s="27"/>
      <c r="E136" s="27"/>
    </row>
    <row r="137" spans="3:5" s="26" customFormat="1">
      <c r="C137" s="27"/>
      <c r="D137" s="27"/>
      <c r="E137" s="27"/>
    </row>
    <row r="138" spans="3:5" s="26" customFormat="1">
      <c r="C138" s="27"/>
      <c r="D138" s="27"/>
      <c r="E138" s="27"/>
    </row>
    <row r="139" spans="3:5" s="26" customFormat="1">
      <c r="C139" s="27"/>
      <c r="D139" s="27"/>
      <c r="E139" s="27"/>
    </row>
    <row r="140" spans="3:5" s="26" customFormat="1">
      <c r="C140" s="27"/>
      <c r="D140" s="27"/>
      <c r="E140" s="27"/>
    </row>
    <row r="141" spans="3:5" s="26" customFormat="1">
      <c r="C141" s="27"/>
      <c r="D141" s="27"/>
      <c r="E141" s="27"/>
    </row>
    <row r="142" spans="3:5" s="26" customFormat="1">
      <c r="C142" s="27"/>
      <c r="D142" s="27"/>
      <c r="E142" s="27"/>
    </row>
    <row r="143" spans="3:5" s="26" customFormat="1">
      <c r="C143" s="27"/>
      <c r="D143" s="27"/>
      <c r="E143" s="27"/>
    </row>
    <row r="144" spans="3:5" s="26" customFormat="1">
      <c r="C144" s="27"/>
      <c r="D144" s="27"/>
      <c r="E144" s="27"/>
    </row>
    <row r="145" spans="3:5" s="26" customFormat="1">
      <c r="C145" s="27"/>
      <c r="D145" s="27"/>
      <c r="E145" s="27"/>
    </row>
    <row r="146" spans="3:5" s="26" customFormat="1">
      <c r="C146" s="27"/>
      <c r="D146" s="27"/>
      <c r="E146" s="27"/>
    </row>
    <row r="147" spans="3:5" s="26" customFormat="1">
      <c r="C147" s="27"/>
      <c r="D147" s="27"/>
      <c r="E147" s="27"/>
    </row>
    <row r="148" spans="3:5" s="26" customFormat="1">
      <c r="C148" s="27"/>
      <c r="D148" s="27"/>
      <c r="E148" s="27"/>
    </row>
    <row r="149" spans="3:5" s="26" customFormat="1">
      <c r="C149" s="27"/>
      <c r="D149" s="27"/>
      <c r="E149" s="27"/>
    </row>
    <row r="150" spans="3:5" s="26" customFormat="1">
      <c r="C150" s="27"/>
      <c r="D150" s="27"/>
      <c r="E150" s="27"/>
    </row>
    <row r="151" spans="3:5" s="26" customFormat="1">
      <c r="C151" s="27"/>
      <c r="D151" s="27"/>
      <c r="E151" s="27"/>
    </row>
    <row r="152" spans="3:5" s="26" customFormat="1">
      <c r="C152" s="27"/>
      <c r="D152" s="27"/>
      <c r="E152" s="27"/>
    </row>
    <row r="153" spans="3:5" s="26" customFormat="1">
      <c r="C153" s="27"/>
      <c r="D153" s="27"/>
      <c r="E153" s="27"/>
    </row>
    <row r="154" spans="3:5" s="26" customFormat="1">
      <c r="C154" s="27"/>
      <c r="D154" s="27"/>
      <c r="E154" s="27"/>
    </row>
    <row r="155" spans="3:5" s="26" customFormat="1">
      <c r="C155" s="27"/>
      <c r="D155" s="27"/>
      <c r="E155" s="27"/>
    </row>
    <row r="156" spans="3:5" s="26" customFormat="1">
      <c r="C156" s="27"/>
      <c r="D156" s="27"/>
      <c r="E156" s="27"/>
    </row>
    <row r="157" spans="3:5" s="26" customFormat="1">
      <c r="C157" s="27"/>
      <c r="D157" s="27"/>
      <c r="E157" s="27"/>
    </row>
    <row r="158" spans="3:5" s="26" customFormat="1">
      <c r="C158" s="27"/>
      <c r="D158" s="27"/>
      <c r="E158" s="27"/>
    </row>
    <row r="159" spans="3:5" s="26" customFormat="1">
      <c r="C159" s="27"/>
      <c r="D159" s="27"/>
      <c r="E159" s="27"/>
    </row>
    <row r="160" spans="3:5" s="26" customFormat="1">
      <c r="C160" s="27"/>
      <c r="D160" s="27"/>
      <c r="E160" s="27"/>
    </row>
    <row r="161" spans="3:5" s="26" customFormat="1">
      <c r="C161" s="27"/>
      <c r="D161" s="27"/>
      <c r="E161" s="27"/>
    </row>
    <row r="162" spans="3:5" s="26" customFormat="1">
      <c r="C162" s="27"/>
      <c r="D162" s="27"/>
      <c r="E162" s="27"/>
    </row>
    <row r="163" spans="3:5" s="26" customFormat="1">
      <c r="C163" s="27"/>
      <c r="D163" s="27"/>
      <c r="E163" s="27"/>
    </row>
    <row r="164" spans="3:5" s="26" customFormat="1">
      <c r="C164" s="27"/>
      <c r="D164" s="27"/>
      <c r="E164" s="27"/>
    </row>
    <row r="165" spans="3:5" s="26" customFormat="1">
      <c r="C165" s="27"/>
      <c r="D165" s="27"/>
      <c r="E165" s="27"/>
    </row>
    <row r="166" spans="3:5" s="26" customFormat="1">
      <c r="C166" s="27"/>
      <c r="D166" s="27"/>
      <c r="E166" s="27"/>
    </row>
    <row r="167" spans="3:5" s="26" customFormat="1">
      <c r="C167" s="27"/>
      <c r="D167" s="27"/>
      <c r="E167" s="27"/>
    </row>
    <row r="168" spans="3:5" s="26" customFormat="1">
      <c r="C168" s="27"/>
      <c r="D168" s="27"/>
      <c r="E168" s="27"/>
    </row>
    <row r="169" spans="3:5" s="26" customFormat="1">
      <c r="C169" s="27"/>
      <c r="D169" s="27"/>
      <c r="E169" s="27"/>
    </row>
    <row r="170" spans="3:5" s="26" customFormat="1">
      <c r="C170" s="27"/>
      <c r="D170" s="27"/>
      <c r="E170" s="27"/>
    </row>
    <row r="171" spans="3:5" s="26" customFormat="1">
      <c r="C171" s="27"/>
      <c r="D171" s="27"/>
      <c r="E171" s="27"/>
    </row>
    <row r="172" spans="3:5" s="26" customFormat="1">
      <c r="C172" s="27"/>
      <c r="D172" s="27"/>
      <c r="E172" s="27"/>
    </row>
    <row r="173" spans="3:5" s="26" customFormat="1">
      <c r="C173" s="27"/>
      <c r="D173" s="27"/>
      <c r="E173" s="27"/>
    </row>
    <row r="174" spans="3:5" s="26" customFormat="1">
      <c r="C174" s="27"/>
      <c r="D174" s="27"/>
      <c r="E174" s="27"/>
    </row>
    <row r="175" spans="3:5" s="26" customFormat="1">
      <c r="C175" s="27"/>
      <c r="D175" s="27"/>
      <c r="E175" s="27"/>
    </row>
    <row r="176" spans="3:5" s="26" customFormat="1">
      <c r="C176" s="27"/>
      <c r="D176" s="27"/>
      <c r="E176" s="27"/>
    </row>
    <row r="177" spans="3:5" s="26" customFormat="1">
      <c r="C177" s="27"/>
      <c r="D177" s="27"/>
      <c r="E177" s="27"/>
    </row>
    <row r="178" spans="3:5" s="26" customFormat="1">
      <c r="C178" s="27"/>
      <c r="D178" s="27"/>
      <c r="E178" s="27"/>
    </row>
    <row r="179" spans="3:5" s="26" customFormat="1">
      <c r="C179" s="27"/>
      <c r="D179" s="27"/>
      <c r="E179" s="27"/>
    </row>
    <row r="180" spans="3:5" s="26" customFormat="1">
      <c r="C180" s="27"/>
      <c r="D180" s="27"/>
      <c r="E180" s="27"/>
    </row>
    <row r="181" spans="3:5" s="26" customFormat="1">
      <c r="C181" s="27"/>
      <c r="D181" s="27"/>
      <c r="E181" s="27"/>
    </row>
    <row r="182" spans="3:5" s="26" customFormat="1">
      <c r="C182" s="27"/>
      <c r="D182" s="27"/>
      <c r="E182" s="27"/>
    </row>
    <row r="183" spans="3:5" s="26" customFormat="1">
      <c r="C183" s="27"/>
      <c r="D183" s="27"/>
      <c r="E183" s="27"/>
    </row>
    <row r="184" spans="3:5" s="26" customFormat="1">
      <c r="C184" s="27"/>
      <c r="D184" s="27"/>
      <c r="E184" s="27"/>
    </row>
    <row r="185" spans="3:5" s="26" customFormat="1">
      <c r="C185" s="27"/>
      <c r="D185" s="27"/>
      <c r="E185" s="27"/>
    </row>
    <row r="186" spans="3:5" s="26" customFormat="1">
      <c r="C186" s="27"/>
      <c r="D186" s="27"/>
      <c r="E186" s="27"/>
    </row>
    <row r="187" spans="3:5" s="26" customFormat="1">
      <c r="C187" s="27"/>
      <c r="D187" s="27"/>
      <c r="E187" s="27"/>
    </row>
    <row r="188" spans="3:5" s="26" customFormat="1">
      <c r="C188" s="27"/>
      <c r="D188" s="27"/>
      <c r="E188" s="27"/>
    </row>
    <row r="189" spans="3:5" s="26" customFormat="1">
      <c r="C189" s="27"/>
      <c r="D189" s="27"/>
      <c r="E189" s="27"/>
    </row>
    <row r="190" spans="3:5" s="26" customFormat="1">
      <c r="C190" s="27"/>
      <c r="D190" s="27"/>
      <c r="E190" s="27"/>
    </row>
    <row r="191" spans="3:5" s="26" customFormat="1">
      <c r="C191" s="27"/>
      <c r="D191" s="27"/>
      <c r="E191" s="27"/>
    </row>
    <row r="192" spans="3:5" s="26" customFormat="1">
      <c r="C192" s="27"/>
      <c r="D192" s="27"/>
      <c r="E192" s="27"/>
    </row>
    <row r="193" spans="3:5" s="26" customFormat="1">
      <c r="C193" s="27"/>
      <c r="D193" s="27"/>
      <c r="E193" s="27"/>
    </row>
    <row r="194" spans="3:5" s="26" customFormat="1">
      <c r="C194" s="27"/>
      <c r="D194" s="27"/>
      <c r="E194" s="27"/>
    </row>
    <row r="195" spans="3:5" s="26" customFormat="1">
      <c r="C195" s="27"/>
      <c r="D195" s="27"/>
      <c r="E195" s="27"/>
    </row>
    <row r="196" spans="3:5" s="26" customFormat="1">
      <c r="C196" s="27"/>
      <c r="D196" s="27"/>
      <c r="E196" s="27"/>
    </row>
    <row r="197" spans="3:5" s="26" customFormat="1">
      <c r="C197" s="27"/>
      <c r="D197" s="27"/>
      <c r="E197" s="27"/>
    </row>
    <row r="198" spans="3:5" s="26" customFormat="1">
      <c r="C198" s="27"/>
      <c r="D198" s="27"/>
      <c r="E198" s="27"/>
    </row>
    <row r="199" spans="3:5" s="26" customFormat="1">
      <c r="C199" s="27"/>
      <c r="D199" s="27"/>
      <c r="E199" s="27"/>
    </row>
    <row r="200" spans="3:5" s="26" customFormat="1">
      <c r="C200" s="27"/>
      <c r="D200" s="27"/>
      <c r="E200" s="27"/>
    </row>
    <row r="201" spans="3:5" s="26" customFormat="1">
      <c r="C201" s="27"/>
      <c r="D201" s="27"/>
      <c r="E201" s="27"/>
    </row>
    <row r="202" spans="3:5" s="26" customFormat="1">
      <c r="C202" s="27"/>
      <c r="D202" s="27"/>
      <c r="E202" s="27"/>
    </row>
    <row r="203" spans="3:5" s="26" customFormat="1">
      <c r="C203" s="27"/>
      <c r="D203" s="27"/>
      <c r="E203" s="27"/>
    </row>
    <row r="204" spans="3:5" s="26" customFormat="1">
      <c r="C204" s="27"/>
      <c r="D204" s="27"/>
      <c r="E204" s="27"/>
    </row>
    <row r="205" spans="3:5" s="26" customFormat="1">
      <c r="C205" s="27"/>
      <c r="D205" s="27"/>
      <c r="E205" s="27"/>
    </row>
    <row r="206" spans="3:5" s="26" customFormat="1">
      <c r="C206" s="27"/>
      <c r="D206" s="27"/>
      <c r="E206" s="27"/>
    </row>
    <row r="207" spans="3:5" s="26" customFormat="1">
      <c r="C207" s="27"/>
      <c r="D207" s="27"/>
      <c r="E207" s="27"/>
    </row>
    <row r="208" spans="3:5" s="26" customFormat="1">
      <c r="C208" s="27"/>
      <c r="D208" s="27"/>
      <c r="E208" s="27"/>
    </row>
    <row r="209" spans="3:5" s="26" customFormat="1">
      <c r="C209" s="27"/>
      <c r="D209" s="27"/>
      <c r="E209" s="27"/>
    </row>
    <row r="210" spans="3:5" s="26" customFormat="1">
      <c r="C210" s="27"/>
      <c r="D210" s="27"/>
      <c r="E210" s="27"/>
    </row>
    <row r="211" spans="3:5" s="26" customFormat="1">
      <c r="C211" s="27"/>
      <c r="D211" s="27"/>
      <c r="E211" s="27"/>
    </row>
    <row r="212" spans="3:5" s="26" customFormat="1">
      <c r="C212" s="27"/>
      <c r="D212" s="27"/>
      <c r="E212" s="27"/>
    </row>
    <row r="213" spans="3:5" s="26" customFormat="1">
      <c r="C213" s="27"/>
      <c r="D213" s="27"/>
      <c r="E213" s="27"/>
    </row>
    <row r="214" spans="3:5" s="26" customFormat="1">
      <c r="C214" s="27"/>
      <c r="D214" s="27"/>
      <c r="E214" s="27"/>
    </row>
    <row r="215" spans="3:5" s="26" customFormat="1">
      <c r="C215" s="27"/>
      <c r="D215" s="27"/>
      <c r="E215" s="27"/>
    </row>
    <row r="216" spans="3:5" s="26" customFormat="1">
      <c r="C216" s="27"/>
      <c r="D216" s="27"/>
      <c r="E216" s="27"/>
    </row>
    <row r="217" spans="3:5" s="26" customFormat="1">
      <c r="C217" s="27"/>
      <c r="D217" s="27"/>
      <c r="E217" s="27"/>
    </row>
    <row r="218" spans="3:5" s="26" customFormat="1">
      <c r="C218" s="27"/>
      <c r="D218" s="27"/>
      <c r="E218" s="27"/>
    </row>
    <row r="219" spans="3:5" s="26" customFormat="1">
      <c r="C219" s="27"/>
      <c r="D219" s="27"/>
      <c r="E219" s="27"/>
    </row>
    <row r="220" spans="3:5" s="26" customFormat="1">
      <c r="C220" s="27"/>
      <c r="D220" s="27"/>
      <c r="E220" s="27"/>
    </row>
    <row r="221" spans="3:5" s="26" customFormat="1">
      <c r="C221" s="27"/>
      <c r="D221" s="27"/>
      <c r="E221" s="27"/>
    </row>
    <row r="222" spans="3:5" s="26" customFormat="1">
      <c r="C222" s="27"/>
      <c r="D222" s="27"/>
      <c r="E222" s="27"/>
    </row>
    <row r="223" spans="3:5" s="26" customFormat="1">
      <c r="C223" s="27"/>
      <c r="D223" s="27"/>
      <c r="E223" s="27"/>
    </row>
    <row r="224" spans="3:5" s="26" customFormat="1">
      <c r="C224" s="27"/>
      <c r="D224" s="27"/>
      <c r="E224" s="27"/>
    </row>
    <row r="225" spans="3:5" s="26" customFormat="1">
      <c r="C225" s="27"/>
      <c r="D225" s="27"/>
      <c r="E225" s="27"/>
    </row>
    <row r="226" spans="3:5" s="26" customFormat="1">
      <c r="C226" s="27"/>
      <c r="D226" s="27"/>
      <c r="E226" s="27"/>
    </row>
    <row r="227" spans="3:5" s="26" customFormat="1">
      <c r="C227" s="27"/>
      <c r="D227" s="27"/>
      <c r="E227" s="27"/>
    </row>
    <row r="228" spans="3:5" s="26" customFormat="1">
      <c r="C228" s="27"/>
      <c r="D228" s="27"/>
      <c r="E228" s="27"/>
    </row>
    <row r="229" spans="3:5" s="26" customFormat="1">
      <c r="C229" s="27"/>
      <c r="D229" s="27"/>
      <c r="E229" s="27"/>
    </row>
    <row r="230" spans="3:5" s="26" customFormat="1">
      <c r="C230" s="27"/>
      <c r="D230" s="27"/>
      <c r="E230" s="27"/>
    </row>
    <row r="231" spans="3:5" s="26" customFormat="1">
      <c r="C231" s="27"/>
      <c r="D231" s="27"/>
      <c r="E231" s="27"/>
    </row>
    <row r="232" spans="3:5" s="26" customFormat="1">
      <c r="C232" s="27"/>
      <c r="D232" s="27"/>
      <c r="E232" s="27"/>
    </row>
    <row r="233" spans="3:5" s="26" customFormat="1">
      <c r="C233" s="27"/>
      <c r="D233" s="27"/>
      <c r="E233" s="27"/>
    </row>
    <row r="234" spans="3:5" s="26" customFormat="1">
      <c r="C234" s="27"/>
      <c r="D234" s="27"/>
      <c r="E234" s="27"/>
    </row>
    <row r="235" spans="3:5" s="26" customFormat="1">
      <c r="C235" s="27"/>
      <c r="D235" s="27"/>
      <c r="E235" s="27"/>
    </row>
    <row r="236" spans="3:5" s="26" customFormat="1">
      <c r="C236" s="27"/>
      <c r="D236" s="27"/>
      <c r="E236" s="27"/>
    </row>
    <row r="237" spans="3:5" s="26" customFormat="1">
      <c r="C237" s="27"/>
      <c r="D237" s="27"/>
      <c r="E237" s="27"/>
    </row>
    <row r="238" spans="3:5" s="26" customFormat="1">
      <c r="C238" s="27"/>
      <c r="D238" s="27"/>
      <c r="E238" s="27"/>
    </row>
    <row r="239" spans="3:5" s="26" customFormat="1">
      <c r="C239" s="27"/>
      <c r="D239" s="27"/>
      <c r="E239" s="27"/>
    </row>
    <row r="240" spans="3:5" s="26" customFormat="1">
      <c r="C240" s="27"/>
      <c r="D240" s="27"/>
      <c r="E240" s="27"/>
    </row>
    <row r="241" spans="3:5" s="26" customFormat="1">
      <c r="C241" s="27"/>
      <c r="D241" s="27"/>
      <c r="E241" s="27"/>
    </row>
    <row r="242" spans="3:5" s="26" customFormat="1">
      <c r="C242" s="27"/>
      <c r="D242" s="27"/>
      <c r="E242" s="27"/>
    </row>
    <row r="243" spans="3:5" s="26" customFormat="1">
      <c r="C243" s="27"/>
      <c r="D243" s="27"/>
      <c r="E243" s="27"/>
    </row>
    <row r="244" spans="3:5" s="26" customFormat="1">
      <c r="C244" s="27"/>
      <c r="D244" s="27"/>
      <c r="E244" s="27"/>
    </row>
    <row r="245" spans="3:5" s="26" customFormat="1">
      <c r="C245" s="27"/>
      <c r="D245" s="27"/>
      <c r="E245" s="27"/>
    </row>
    <row r="246" spans="3:5" s="26" customFormat="1">
      <c r="C246" s="27"/>
      <c r="D246" s="27"/>
      <c r="E246" s="27"/>
    </row>
    <row r="247" spans="3:5" s="26" customFormat="1">
      <c r="C247" s="27"/>
      <c r="D247" s="27"/>
      <c r="E247" s="27"/>
    </row>
    <row r="248" spans="3:5" s="26" customFormat="1">
      <c r="C248" s="27"/>
      <c r="D248" s="27"/>
      <c r="E248" s="27"/>
    </row>
    <row r="249" spans="3:5" s="26" customFormat="1">
      <c r="C249" s="27"/>
      <c r="D249" s="27"/>
      <c r="E249" s="27"/>
    </row>
    <row r="250" spans="3:5" s="26" customFormat="1">
      <c r="C250" s="27"/>
      <c r="D250" s="27"/>
      <c r="E250" s="27"/>
    </row>
    <row r="251" spans="3:5" s="26" customFormat="1">
      <c r="C251" s="27"/>
      <c r="D251" s="27"/>
      <c r="E251" s="27"/>
    </row>
    <row r="252" spans="3:5" s="26" customFormat="1">
      <c r="C252" s="27"/>
      <c r="D252" s="27"/>
      <c r="E252" s="27"/>
    </row>
    <row r="253" spans="3:5" s="26" customFormat="1">
      <c r="C253" s="27"/>
      <c r="D253" s="27"/>
      <c r="E253" s="27"/>
    </row>
    <row r="254" spans="3:5" s="26" customFormat="1">
      <c r="C254" s="27"/>
      <c r="D254" s="27"/>
      <c r="E254" s="27"/>
    </row>
    <row r="255" spans="3:5" s="26" customFormat="1">
      <c r="C255" s="27"/>
      <c r="D255" s="27"/>
      <c r="E255" s="27"/>
    </row>
    <row r="256" spans="3:5" s="26" customFormat="1">
      <c r="C256" s="27"/>
      <c r="D256" s="27"/>
      <c r="E256" s="27"/>
    </row>
    <row r="257" spans="3:5" s="26" customFormat="1">
      <c r="C257" s="27"/>
      <c r="D257" s="27"/>
      <c r="E257" s="27"/>
    </row>
    <row r="258" spans="3:5" s="26" customFormat="1">
      <c r="C258" s="27"/>
      <c r="D258" s="27"/>
      <c r="E258" s="27"/>
    </row>
    <row r="259" spans="3:5" s="26" customFormat="1">
      <c r="C259" s="27"/>
      <c r="D259" s="27"/>
      <c r="E259" s="27"/>
    </row>
    <row r="260" spans="3:5" s="26" customFormat="1">
      <c r="C260" s="27"/>
      <c r="D260" s="27"/>
      <c r="E260" s="27"/>
    </row>
    <row r="261" spans="3:5" s="26" customFormat="1">
      <c r="C261" s="27"/>
      <c r="D261" s="27"/>
      <c r="E261" s="27"/>
    </row>
    <row r="262" spans="3:5" s="26" customFormat="1">
      <c r="C262" s="27"/>
      <c r="D262" s="27"/>
      <c r="E262" s="27"/>
    </row>
    <row r="263" spans="3:5" s="26" customFormat="1">
      <c r="C263" s="27"/>
      <c r="D263" s="27"/>
      <c r="E263" s="27"/>
    </row>
    <row r="264" spans="3:5" s="26" customFormat="1">
      <c r="C264" s="27"/>
      <c r="D264" s="27"/>
      <c r="E264" s="27"/>
    </row>
    <row r="265" spans="3:5" s="26" customFormat="1">
      <c r="C265" s="27"/>
      <c r="D265" s="27"/>
      <c r="E265" s="27"/>
    </row>
    <row r="266" spans="3:5" s="26" customFormat="1">
      <c r="C266" s="27"/>
      <c r="D266" s="27"/>
      <c r="E266" s="27"/>
    </row>
    <row r="267" spans="3:5" s="26" customFormat="1">
      <c r="C267" s="27"/>
      <c r="D267" s="27"/>
      <c r="E267" s="27"/>
    </row>
    <row r="268" spans="3:5" s="26" customFormat="1">
      <c r="C268" s="27"/>
      <c r="D268" s="27"/>
      <c r="E268" s="27"/>
    </row>
    <row r="269" spans="3:5" s="26" customFormat="1">
      <c r="C269" s="27"/>
      <c r="D269" s="27"/>
      <c r="E269" s="27"/>
    </row>
    <row r="270" spans="3:5" s="26" customFormat="1">
      <c r="C270" s="27"/>
      <c r="D270" s="27"/>
      <c r="E270" s="27"/>
    </row>
    <row r="271" spans="3:5" s="26" customFormat="1">
      <c r="C271" s="27"/>
      <c r="D271" s="27"/>
      <c r="E271" s="27"/>
    </row>
    <row r="272" spans="3:5" s="26" customFormat="1">
      <c r="C272" s="27"/>
      <c r="D272" s="27"/>
      <c r="E272" s="27"/>
    </row>
    <row r="273" spans="3:5" s="26" customFormat="1">
      <c r="C273" s="27"/>
      <c r="D273" s="27"/>
      <c r="E273" s="27"/>
    </row>
    <row r="274" spans="3:5" s="26" customFormat="1">
      <c r="C274" s="27"/>
      <c r="D274" s="27"/>
      <c r="E274" s="27"/>
    </row>
    <row r="275" spans="3:5" s="26" customFormat="1">
      <c r="C275" s="27"/>
      <c r="D275" s="27"/>
      <c r="E275" s="27"/>
    </row>
    <row r="276" spans="3:5" s="26" customFormat="1">
      <c r="C276" s="27"/>
      <c r="D276" s="27"/>
      <c r="E276" s="27"/>
    </row>
    <row r="277" spans="3:5" s="26" customFormat="1">
      <c r="C277" s="27"/>
      <c r="D277" s="27"/>
      <c r="E277" s="27"/>
    </row>
    <row r="278" spans="3:5" s="26" customFormat="1">
      <c r="C278" s="27"/>
      <c r="D278" s="27"/>
      <c r="E278" s="27"/>
    </row>
    <row r="279" spans="3:5" s="26" customFormat="1">
      <c r="C279" s="27"/>
      <c r="D279" s="27"/>
      <c r="E279" s="27"/>
    </row>
    <row r="280" spans="3:5" s="26" customFormat="1">
      <c r="C280" s="27"/>
      <c r="D280" s="27"/>
      <c r="E280" s="27"/>
    </row>
    <row r="281" spans="3:5" s="26" customFormat="1">
      <c r="C281" s="27"/>
      <c r="D281" s="27"/>
      <c r="E281" s="27"/>
    </row>
    <row r="282" spans="3:5" s="26" customFormat="1">
      <c r="C282" s="27"/>
      <c r="D282" s="27"/>
      <c r="E282" s="27"/>
    </row>
    <row r="283" spans="3:5" s="26" customFormat="1">
      <c r="C283" s="27"/>
      <c r="D283" s="27"/>
      <c r="E283" s="27"/>
    </row>
    <row r="284" spans="3:5" s="26" customFormat="1">
      <c r="C284" s="27"/>
      <c r="D284" s="27"/>
      <c r="E284" s="27"/>
    </row>
    <row r="285" spans="3:5" s="26" customFormat="1">
      <c r="C285" s="27"/>
      <c r="D285" s="27"/>
      <c r="E285" s="27"/>
    </row>
    <row r="286" spans="3:5" s="26" customFormat="1">
      <c r="C286" s="27"/>
      <c r="D286" s="27"/>
      <c r="E286" s="27"/>
    </row>
    <row r="287" spans="3:5" s="26" customFormat="1">
      <c r="C287" s="27"/>
      <c r="D287" s="27"/>
      <c r="E287" s="27"/>
    </row>
    <row r="288" spans="3:5" s="26" customFormat="1">
      <c r="C288" s="27"/>
      <c r="D288" s="27"/>
      <c r="E288" s="27"/>
    </row>
    <row r="289" spans="3:5" s="26" customFormat="1">
      <c r="C289" s="27"/>
      <c r="D289" s="27"/>
      <c r="E289" s="27"/>
    </row>
    <row r="290" spans="3:5" s="26" customFormat="1">
      <c r="C290" s="27"/>
      <c r="D290" s="27"/>
      <c r="E290" s="27"/>
    </row>
    <row r="291" spans="3:5" s="26" customFormat="1">
      <c r="C291" s="27"/>
      <c r="D291" s="27"/>
      <c r="E291" s="27"/>
    </row>
    <row r="292" spans="3:5" s="26" customFormat="1">
      <c r="C292" s="27"/>
      <c r="D292" s="27"/>
      <c r="E292" s="27"/>
    </row>
    <row r="293" spans="3:5" s="26" customFormat="1">
      <c r="C293" s="27"/>
      <c r="D293" s="27"/>
      <c r="E293" s="27"/>
    </row>
    <row r="294" spans="3:5" s="26" customFormat="1">
      <c r="C294" s="27"/>
      <c r="D294" s="27"/>
      <c r="E294" s="27"/>
    </row>
    <row r="295" spans="3:5" s="26" customFormat="1">
      <c r="C295" s="27"/>
      <c r="D295" s="27"/>
      <c r="E295" s="27"/>
    </row>
    <row r="296" spans="3:5" s="26" customFormat="1">
      <c r="C296" s="27"/>
      <c r="D296" s="27"/>
      <c r="E296" s="27"/>
    </row>
    <row r="297" spans="3:5" s="26" customFormat="1">
      <c r="C297" s="27"/>
      <c r="D297" s="27"/>
      <c r="E297" s="27"/>
    </row>
    <row r="298" spans="3:5" s="26" customFormat="1">
      <c r="C298" s="27"/>
      <c r="D298" s="27"/>
      <c r="E298" s="27"/>
    </row>
    <row r="299" spans="3:5" s="26" customFormat="1">
      <c r="C299" s="27"/>
      <c r="D299" s="27"/>
      <c r="E299" s="27"/>
    </row>
    <row r="300" spans="3:5" s="26" customFormat="1">
      <c r="C300" s="27"/>
      <c r="D300" s="27"/>
      <c r="E300" s="27"/>
    </row>
    <row r="301" spans="3:5" s="26" customFormat="1">
      <c r="C301" s="27"/>
      <c r="D301" s="27"/>
      <c r="E301" s="27"/>
    </row>
    <row r="302" spans="3:5" s="26" customFormat="1">
      <c r="C302" s="27"/>
      <c r="D302" s="27"/>
      <c r="E302" s="27"/>
    </row>
    <row r="303" spans="3:5" s="26" customFormat="1">
      <c r="C303" s="27"/>
      <c r="D303" s="27"/>
      <c r="E303" s="27"/>
    </row>
    <row r="304" spans="3:5" s="26" customFormat="1">
      <c r="C304" s="27"/>
      <c r="D304" s="27"/>
      <c r="E304" s="27"/>
    </row>
    <row r="305" spans="3:5" s="26" customFormat="1">
      <c r="C305" s="27"/>
      <c r="D305" s="27"/>
      <c r="E305" s="27"/>
    </row>
    <row r="306" spans="3:5" s="26" customFormat="1">
      <c r="C306" s="27"/>
      <c r="D306" s="27"/>
      <c r="E306" s="27"/>
    </row>
    <row r="307" spans="3:5" s="26" customFormat="1">
      <c r="C307" s="27"/>
      <c r="D307" s="27"/>
      <c r="E307" s="27"/>
    </row>
    <row r="308" spans="3:5" s="26" customFormat="1">
      <c r="C308" s="27"/>
      <c r="D308" s="27"/>
      <c r="E308" s="27"/>
    </row>
    <row r="309" spans="3:5" s="26" customFormat="1">
      <c r="C309" s="27"/>
      <c r="D309" s="27"/>
      <c r="E309" s="27"/>
    </row>
    <row r="310" spans="3:5" s="26" customFormat="1">
      <c r="C310" s="27"/>
      <c r="D310" s="27"/>
      <c r="E310" s="27"/>
    </row>
    <row r="311" spans="3:5" s="26" customFormat="1">
      <c r="C311" s="27"/>
      <c r="D311" s="27"/>
      <c r="E311" s="27"/>
    </row>
    <row r="312" spans="3:5" s="26" customFormat="1">
      <c r="C312" s="27"/>
      <c r="D312" s="27"/>
      <c r="E312" s="27"/>
    </row>
    <row r="313" spans="3:5" s="26" customFormat="1">
      <c r="C313" s="27"/>
      <c r="D313" s="27"/>
      <c r="E313" s="27"/>
    </row>
    <row r="314" spans="3:5" s="26" customFormat="1">
      <c r="C314" s="27"/>
      <c r="D314" s="27"/>
      <c r="E314" s="27"/>
    </row>
    <row r="315" spans="3:5" s="26" customFormat="1">
      <c r="C315" s="27"/>
      <c r="D315" s="27"/>
      <c r="E315" s="27"/>
    </row>
    <row r="316" spans="3:5" s="26" customFormat="1">
      <c r="C316" s="27"/>
      <c r="D316" s="27"/>
      <c r="E316" s="27"/>
    </row>
    <row r="317" spans="3:5" s="26" customFormat="1">
      <c r="C317" s="27"/>
      <c r="D317" s="27"/>
      <c r="E317" s="27"/>
    </row>
    <row r="318" spans="3:5" s="26" customFormat="1">
      <c r="C318" s="27"/>
      <c r="D318" s="27"/>
      <c r="E318" s="27"/>
    </row>
    <row r="319" spans="3:5" s="26" customFormat="1">
      <c r="C319" s="27"/>
      <c r="D319" s="27"/>
      <c r="E319" s="27"/>
    </row>
    <row r="320" spans="3:5" s="26" customFormat="1">
      <c r="C320" s="27"/>
      <c r="D320" s="27"/>
      <c r="E320" s="27"/>
    </row>
    <row r="321" spans="3:5" s="26" customFormat="1">
      <c r="C321" s="27"/>
      <c r="D321" s="27"/>
      <c r="E321" s="27"/>
    </row>
    <row r="322" spans="3:5" s="26" customFormat="1">
      <c r="C322" s="27"/>
      <c r="D322" s="27"/>
      <c r="E322" s="27"/>
    </row>
    <row r="323" spans="3:5" s="26" customFormat="1">
      <c r="C323" s="27"/>
      <c r="D323" s="27"/>
      <c r="E323" s="27"/>
    </row>
    <row r="324" spans="3:5" s="26" customFormat="1">
      <c r="C324" s="27"/>
      <c r="D324" s="27"/>
      <c r="E324" s="27"/>
    </row>
    <row r="325" spans="3:5" s="26" customFormat="1">
      <c r="C325" s="27"/>
      <c r="D325" s="27"/>
      <c r="E325" s="27"/>
    </row>
    <row r="326" spans="3:5" s="26" customFormat="1">
      <c r="C326" s="27"/>
      <c r="D326" s="27"/>
      <c r="E326" s="27"/>
    </row>
    <row r="327" spans="3:5" s="26" customFormat="1">
      <c r="C327" s="27"/>
      <c r="D327" s="27"/>
      <c r="E327" s="27"/>
    </row>
    <row r="328" spans="3:5" s="26" customFormat="1">
      <c r="C328" s="27"/>
      <c r="D328" s="27"/>
      <c r="E328" s="27"/>
    </row>
    <row r="329" spans="3:5" s="26" customFormat="1">
      <c r="C329" s="27"/>
      <c r="D329" s="27"/>
      <c r="E329" s="27"/>
    </row>
    <row r="330" spans="3:5" s="26" customFormat="1">
      <c r="C330" s="27"/>
      <c r="D330" s="27"/>
      <c r="E330" s="27"/>
    </row>
    <row r="331" spans="3:5" s="26" customFormat="1">
      <c r="C331" s="27"/>
      <c r="D331" s="27"/>
      <c r="E331" s="27"/>
    </row>
    <row r="332" spans="3:5" s="26" customFormat="1">
      <c r="C332" s="27"/>
      <c r="D332" s="27"/>
      <c r="E332" s="27"/>
    </row>
    <row r="333" spans="3:5" s="26" customFormat="1">
      <c r="C333" s="27"/>
      <c r="D333" s="27"/>
      <c r="E333" s="27"/>
    </row>
    <row r="334" spans="3:5" s="26" customFormat="1">
      <c r="C334" s="27"/>
      <c r="D334" s="27"/>
      <c r="E334" s="27"/>
    </row>
    <row r="335" spans="3:5" s="26" customFormat="1">
      <c r="C335" s="27"/>
      <c r="D335" s="27"/>
      <c r="E335" s="27"/>
    </row>
    <row r="336" spans="3:5" s="26" customFormat="1">
      <c r="C336" s="27"/>
      <c r="D336" s="27"/>
      <c r="E336" s="27"/>
    </row>
    <row r="337" spans="3:5" s="26" customFormat="1">
      <c r="C337" s="27"/>
      <c r="D337" s="27"/>
      <c r="E337" s="27"/>
    </row>
    <row r="338" spans="3:5" s="26" customFormat="1">
      <c r="C338" s="27"/>
      <c r="D338" s="27"/>
      <c r="E338" s="27"/>
    </row>
    <row r="339" spans="3:5" s="26" customFormat="1">
      <c r="C339" s="27"/>
      <c r="D339" s="27"/>
      <c r="E339" s="27"/>
    </row>
  </sheetData>
  <mergeCells count="25">
    <mergeCell ref="A4:P4"/>
    <mergeCell ref="A5:P5"/>
    <mergeCell ref="A49:B49"/>
    <mergeCell ref="G49:H49"/>
    <mergeCell ref="A46:B46"/>
    <mergeCell ref="D46:E46"/>
    <mergeCell ref="G46:H46"/>
    <mergeCell ref="N46:O46"/>
    <mergeCell ref="I46:M46"/>
    <mergeCell ref="F17:K17"/>
    <mergeCell ref="L17:P17"/>
    <mergeCell ref="A17:A18"/>
    <mergeCell ref="B17:B18"/>
    <mergeCell ref="A44:K44"/>
    <mergeCell ref="A13:P13"/>
    <mergeCell ref="A11:B11"/>
    <mergeCell ref="C7:P7"/>
    <mergeCell ref="C8:P8"/>
    <mergeCell ref="C10:P10"/>
    <mergeCell ref="C9:P9"/>
    <mergeCell ref="C17:C18"/>
    <mergeCell ref="D17:D18"/>
    <mergeCell ref="E17:E18"/>
    <mergeCell ref="A14:P14"/>
    <mergeCell ref="C15:N15"/>
  </mergeCells>
  <pageMargins left="0.48" right="0.43307086614173229" top="0.74803149606299213" bottom="0.6692913385826772" header="0.51181102362204722" footer="0.43307086614173229"/>
  <pageSetup paperSize="9" scale="89" orientation="landscape" r:id="rId1"/>
  <headerFooter alignWithMargins="0">
    <oddFooter>&amp;R&amp;P lapa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2"/>
  <sheetViews>
    <sheetView view="pageBreakPreview" zoomScale="120" zoomScaleNormal="100" zoomScaleSheetLayoutView="120" workbookViewId="0">
      <selection activeCell="C25" sqref="C25"/>
    </sheetView>
  </sheetViews>
  <sheetFormatPr defaultRowHeight="12.75"/>
  <cols>
    <col min="1" max="1" width="4.140625" style="28" customWidth="1"/>
    <col min="2" max="2" width="13.5703125" style="37" customWidth="1"/>
    <col min="3" max="3" width="40" style="40" customWidth="1"/>
    <col min="4" max="4" width="5.85546875" style="40" bestFit="1" customWidth="1"/>
    <col min="5" max="5" width="7.85546875" style="40" customWidth="1"/>
    <col min="6" max="6" width="5.7109375" style="37" bestFit="1" customWidth="1"/>
    <col min="7" max="7" width="6.140625" style="28" bestFit="1" customWidth="1"/>
    <col min="8" max="8" width="7.28515625" style="28" customWidth="1"/>
    <col min="9" max="9" width="6.7109375" style="28" bestFit="1" customWidth="1"/>
    <col min="10" max="10" width="7" style="28" bestFit="1" customWidth="1"/>
    <col min="11" max="11" width="7" style="28" customWidth="1"/>
    <col min="12" max="16" width="8.42578125" style="28" customWidth="1"/>
    <col min="17" max="16384" width="9.140625" style="28"/>
  </cols>
  <sheetData>
    <row r="1" spans="1:16">
      <c r="B1" s="26"/>
      <c r="C1" s="27"/>
      <c r="D1" s="27"/>
      <c r="E1" s="27"/>
      <c r="F1" s="26"/>
      <c r="P1" s="71" t="s">
        <v>41</v>
      </c>
    </row>
    <row r="2" spans="1:16">
      <c r="B2" s="26"/>
      <c r="C2" s="27"/>
      <c r="D2" s="27"/>
      <c r="E2" s="27"/>
      <c r="F2" s="26"/>
      <c r="P2" s="71" t="s">
        <v>76</v>
      </c>
    </row>
    <row r="3" spans="1:16">
      <c r="B3" s="26"/>
      <c r="C3" s="27"/>
      <c r="D3" s="27"/>
      <c r="E3" s="27"/>
      <c r="F3" s="26"/>
      <c r="P3" s="71" t="s">
        <v>42</v>
      </c>
    </row>
    <row r="4" spans="1:16" ht="15.75">
      <c r="A4" s="208" t="s">
        <v>43</v>
      </c>
      <c r="B4" s="208"/>
      <c r="C4" s="208"/>
      <c r="D4" s="208"/>
      <c r="E4" s="208"/>
      <c r="F4" s="208"/>
      <c r="G4" s="208"/>
      <c r="H4" s="208"/>
      <c r="I4" s="208"/>
      <c r="J4" s="208"/>
      <c r="K4" s="208"/>
      <c r="L4" s="208"/>
      <c r="M4" s="208"/>
      <c r="N4" s="208"/>
      <c r="O4" s="208"/>
      <c r="P4" s="208"/>
    </row>
    <row r="5" spans="1:16" ht="14.25">
      <c r="A5" s="209" t="s">
        <v>44</v>
      </c>
      <c r="B5" s="209"/>
      <c r="C5" s="209"/>
      <c r="D5" s="209"/>
      <c r="E5" s="209"/>
      <c r="F5" s="209"/>
      <c r="G5" s="209"/>
      <c r="H5" s="209"/>
      <c r="I5" s="209"/>
      <c r="J5" s="209"/>
      <c r="K5" s="209"/>
      <c r="L5" s="209"/>
      <c r="M5" s="209"/>
      <c r="N5" s="209"/>
      <c r="O5" s="209"/>
      <c r="P5" s="209"/>
    </row>
    <row r="6" spans="1:16" ht="14.25">
      <c r="A6" s="72"/>
      <c r="B6" s="72"/>
      <c r="C6" s="72"/>
      <c r="D6" s="72"/>
      <c r="E6" s="72"/>
      <c r="F6" s="72"/>
      <c r="G6" s="72"/>
      <c r="H6" s="72"/>
      <c r="I6" s="72"/>
      <c r="J6" s="72"/>
      <c r="K6" s="72"/>
      <c r="L6" s="72"/>
      <c r="M6" s="72"/>
      <c r="N6" s="72"/>
      <c r="O6" s="72"/>
      <c r="P6" s="72"/>
    </row>
    <row r="7" spans="1:16" ht="15.75" customHeight="1">
      <c r="A7" s="73" t="s">
        <v>45</v>
      </c>
      <c r="B7" s="74"/>
      <c r="C7" s="210" t="s">
        <v>77</v>
      </c>
      <c r="D7" s="210"/>
      <c r="E7" s="210"/>
      <c r="F7" s="210"/>
      <c r="G7" s="210"/>
      <c r="H7" s="210"/>
      <c r="I7" s="210"/>
      <c r="J7" s="210"/>
      <c r="K7" s="210"/>
      <c r="L7" s="210"/>
      <c r="M7" s="210"/>
      <c r="N7" s="210"/>
      <c r="O7" s="210"/>
      <c r="P7" s="210"/>
    </row>
    <row r="8" spans="1:16" ht="15" customHeight="1">
      <c r="A8" s="75" t="s">
        <v>46</v>
      </c>
      <c r="B8" s="76"/>
      <c r="C8" s="210" t="s">
        <v>78</v>
      </c>
      <c r="D8" s="210"/>
      <c r="E8" s="210"/>
      <c r="F8" s="210"/>
      <c r="G8" s="210"/>
      <c r="H8" s="210"/>
      <c r="I8" s="210"/>
      <c r="J8" s="210"/>
      <c r="K8" s="210"/>
      <c r="L8" s="210"/>
      <c r="M8" s="210"/>
      <c r="N8" s="210"/>
      <c r="O8" s="210"/>
      <c r="P8" s="210"/>
    </row>
    <row r="9" spans="1:16" ht="15">
      <c r="A9" s="75" t="s">
        <v>47</v>
      </c>
      <c r="B9" s="76"/>
      <c r="C9" s="221" t="s">
        <v>79</v>
      </c>
      <c r="D9" s="221"/>
      <c r="E9" s="221"/>
      <c r="F9" s="221"/>
      <c r="G9" s="221"/>
      <c r="H9" s="221"/>
      <c r="I9" s="221"/>
      <c r="J9" s="221"/>
      <c r="K9" s="221"/>
      <c r="L9" s="221"/>
      <c r="M9" s="221"/>
      <c r="N9" s="221"/>
      <c r="O9" s="221"/>
      <c r="P9" s="221"/>
    </row>
    <row r="10" spans="1:16" ht="15" customHeight="1">
      <c r="A10" s="75" t="s">
        <v>48</v>
      </c>
      <c r="B10" s="92"/>
      <c r="C10" s="220" t="s">
        <v>49</v>
      </c>
      <c r="D10" s="220"/>
      <c r="E10" s="220"/>
      <c r="F10" s="220"/>
      <c r="G10" s="220"/>
      <c r="H10" s="220"/>
      <c r="I10" s="220"/>
      <c r="J10" s="220"/>
      <c r="K10" s="220"/>
      <c r="L10" s="220"/>
      <c r="M10" s="220"/>
      <c r="N10" s="220"/>
      <c r="O10" s="220"/>
      <c r="P10" s="220"/>
    </row>
    <row r="11" spans="1:16" ht="29.25" customHeight="1">
      <c r="A11" s="214" t="s">
        <v>50</v>
      </c>
      <c r="B11" s="214"/>
      <c r="C11" s="113"/>
      <c r="D11" s="109"/>
      <c r="E11" s="110"/>
      <c r="F11" s="110"/>
      <c r="G11" s="110"/>
      <c r="H11" s="111"/>
      <c r="I11" s="111"/>
      <c r="J11" s="112"/>
      <c r="K11" s="72"/>
      <c r="L11" s="72"/>
      <c r="M11" s="72"/>
      <c r="N11" s="72"/>
      <c r="O11" s="72"/>
      <c r="P11" s="72"/>
    </row>
    <row r="12" spans="1:16" s="26" customFormat="1" ht="11.25" customHeight="1">
      <c r="C12" s="27"/>
      <c r="D12" s="27"/>
      <c r="E12" s="27"/>
      <c r="L12" s="259"/>
      <c r="M12" s="259"/>
      <c r="N12" s="259"/>
      <c r="O12" s="259"/>
      <c r="P12" s="259"/>
    </row>
    <row r="13" spans="1:16" s="26" customFormat="1" ht="12.75" customHeight="1">
      <c r="A13" s="257" t="s">
        <v>109</v>
      </c>
      <c r="B13" s="257"/>
      <c r="C13" s="257"/>
      <c r="D13" s="257"/>
      <c r="E13" s="257"/>
      <c r="F13" s="257"/>
      <c r="G13" s="257"/>
      <c r="H13" s="257"/>
      <c r="I13" s="257"/>
      <c r="J13" s="257"/>
      <c r="K13" s="257"/>
      <c r="L13" s="257"/>
      <c r="M13" s="257"/>
      <c r="N13" s="257"/>
      <c r="O13" s="257"/>
      <c r="P13" s="257"/>
    </row>
    <row r="14" spans="1:16" s="26" customFormat="1" ht="12.75" customHeight="1">
      <c r="A14" s="257" t="s">
        <v>108</v>
      </c>
      <c r="B14" s="257"/>
      <c r="C14" s="257"/>
      <c r="D14" s="257"/>
      <c r="E14" s="257"/>
      <c r="F14" s="257"/>
      <c r="G14" s="257"/>
      <c r="H14" s="257"/>
      <c r="I14" s="257"/>
      <c r="J14" s="257"/>
      <c r="K14" s="257"/>
      <c r="L14" s="257"/>
      <c r="M14" s="257"/>
      <c r="N14" s="257"/>
      <c r="O14" s="257"/>
      <c r="P14" s="257"/>
    </row>
    <row r="15" spans="1:16" s="26" customFormat="1">
      <c r="C15" s="258" t="s">
        <v>9</v>
      </c>
      <c r="D15" s="258"/>
      <c r="E15" s="258"/>
      <c r="F15" s="258"/>
      <c r="G15" s="258"/>
      <c r="H15" s="258"/>
      <c r="I15" s="258"/>
      <c r="J15" s="258"/>
      <c r="K15" s="258"/>
      <c r="L15" s="258"/>
      <c r="M15" s="258"/>
      <c r="N15" s="258"/>
    </row>
    <row r="16" spans="1:16" ht="13.5" thickBot="1">
      <c r="B16" s="28"/>
      <c r="C16" s="28"/>
      <c r="D16" s="28"/>
      <c r="E16" s="28"/>
      <c r="F16" s="28"/>
      <c r="I16" s="30"/>
      <c r="J16" s="30"/>
      <c r="K16" s="30"/>
      <c r="L16" s="29"/>
      <c r="M16" s="29"/>
      <c r="N16" s="29"/>
      <c r="O16" s="31"/>
      <c r="P16" s="31"/>
    </row>
    <row r="17" spans="1:16" s="7" customFormat="1" ht="13.5" thickBot="1">
      <c r="A17" s="255" t="s">
        <v>0</v>
      </c>
      <c r="B17" s="255" t="s">
        <v>17</v>
      </c>
      <c r="C17" s="253" t="s">
        <v>18</v>
      </c>
      <c r="D17" s="255" t="s">
        <v>19</v>
      </c>
      <c r="E17" s="255" t="s">
        <v>20</v>
      </c>
      <c r="F17" s="269" t="s">
        <v>21</v>
      </c>
      <c r="G17" s="269"/>
      <c r="H17" s="269"/>
      <c r="I17" s="269"/>
      <c r="J17" s="269"/>
      <c r="K17" s="269"/>
      <c r="L17" s="269" t="s">
        <v>22</v>
      </c>
      <c r="M17" s="269"/>
      <c r="N17" s="269"/>
      <c r="O17" s="269"/>
      <c r="P17" s="269"/>
    </row>
    <row r="18" spans="1:16" s="7" customFormat="1" ht="59.25" customHeight="1" thickBot="1">
      <c r="A18" s="256"/>
      <c r="B18" s="256"/>
      <c r="C18" s="254"/>
      <c r="D18" s="256"/>
      <c r="E18" s="256"/>
      <c r="F18" s="8" t="s">
        <v>23</v>
      </c>
      <c r="G18" s="9" t="s">
        <v>30</v>
      </c>
      <c r="H18" s="9" t="s">
        <v>31</v>
      </c>
      <c r="I18" s="9" t="s">
        <v>74</v>
      </c>
      <c r="J18" s="9" t="s">
        <v>32</v>
      </c>
      <c r="K18" s="8" t="s">
        <v>33</v>
      </c>
      <c r="L18" s="9" t="s">
        <v>24</v>
      </c>
      <c r="M18" s="9" t="s">
        <v>31</v>
      </c>
      <c r="N18" s="9" t="s">
        <v>74</v>
      </c>
      <c r="O18" s="9" t="s">
        <v>32</v>
      </c>
      <c r="P18" s="9" t="s">
        <v>34</v>
      </c>
    </row>
    <row r="19" spans="1:16" s="7" customFormat="1" ht="13.5" thickBot="1">
      <c r="A19" s="10" t="s">
        <v>25</v>
      </c>
      <c r="B19" s="11" t="s">
        <v>26</v>
      </c>
      <c r="C19" s="12">
        <v>3</v>
      </c>
      <c r="D19" s="13">
        <v>4</v>
      </c>
      <c r="E19" s="12">
        <v>5</v>
      </c>
      <c r="F19" s="13">
        <v>6</v>
      </c>
      <c r="G19" s="12">
        <v>7</v>
      </c>
      <c r="H19" s="12">
        <v>8</v>
      </c>
      <c r="I19" s="13">
        <v>9</v>
      </c>
      <c r="J19" s="13">
        <v>10</v>
      </c>
      <c r="K19" s="12">
        <v>11</v>
      </c>
      <c r="L19" s="12">
        <v>12</v>
      </c>
      <c r="M19" s="12">
        <v>13</v>
      </c>
      <c r="N19" s="13">
        <v>14</v>
      </c>
      <c r="O19" s="13">
        <v>15</v>
      </c>
      <c r="P19" s="14">
        <v>16</v>
      </c>
    </row>
    <row r="20" spans="1:16" s="149" customFormat="1">
      <c r="A20" s="173"/>
      <c r="B20" s="32"/>
      <c r="C20" s="174" t="s">
        <v>113</v>
      </c>
      <c r="D20" s="175"/>
      <c r="E20" s="176"/>
      <c r="F20" s="146"/>
      <c r="G20" s="147"/>
      <c r="H20" s="147"/>
      <c r="I20" s="147"/>
      <c r="J20" s="147"/>
      <c r="K20" s="147"/>
      <c r="L20" s="147"/>
      <c r="M20" s="147"/>
      <c r="N20" s="147"/>
      <c r="O20" s="147"/>
      <c r="P20" s="148"/>
    </row>
    <row r="21" spans="1:16" s="149" customFormat="1">
      <c r="A21" s="177">
        <v>1</v>
      </c>
      <c r="B21" s="15" t="s">
        <v>105</v>
      </c>
      <c r="C21" s="178" t="s">
        <v>114</v>
      </c>
      <c r="D21" s="15" t="s">
        <v>90</v>
      </c>
      <c r="E21" s="179">
        <v>13</v>
      </c>
      <c r="F21" s="159"/>
      <c r="G21" s="150"/>
      <c r="H21" s="150"/>
      <c r="I21" s="150"/>
      <c r="J21" s="150"/>
      <c r="K21" s="150"/>
      <c r="L21" s="150"/>
      <c r="M21" s="150"/>
      <c r="N21" s="150"/>
      <c r="O21" s="150"/>
      <c r="P21" s="160"/>
    </row>
    <row r="22" spans="1:16" s="149" customFormat="1">
      <c r="A22" s="177">
        <v>2</v>
      </c>
      <c r="B22" s="15" t="s">
        <v>105</v>
      </c>
      <c r="C22" s="168" t="s">
        <v>115</v>
      </c>
      <c r="D22" s="15" t="s">
        <v>100</v>
      </c>
      <c r="E22" s="179">
        <v>2</v>
      </c>
      <c r="F22" s="159"/>
      <c r="G22" s="150"/>
      <c r="H22" s="150"/>
      <c r="I22" s="150"/>
      <c r="J22" s="150"/>
      <c r="K22" s="150"/>
      <c r="L22" s="150"/>
      <c r="M22" s="150"/>
      <c r="N22" s="150"/>
      <c r="O22" s="150"/>
      <c r="P22" s="160"/>
    </row>
    <row r="23" spans="1:16" s="149" customFormat="1" ht="25.5">
      <c r="A23" s="177">
        <v>3</v>
      </c>
      <c r="B23" s="15" t="s">
        <v>105</v>
      </c>
      <c r="C23" s="168" t="s">
        <v>116</v>
      </c>
      <c r="D23" s="186" t="s">
        <v>90</v>
      </c>
      <c r="E23" s="188">
        <v>11.7</v>
      </c>
      <c r="F23" s="159"/>
      <c r="G23" s="150"/>
      <c r="H23" s="150"/>
      <c r="I23" s="150"/>
      <c r="J23" s="150"/>
      <c r="K23" s="150"/>
      <c r="L23" s="150"/>
      <c r="M23" s="150"/>
      <c r="N23" s="150"/>
      <c r="O23" s="150"/>
      <c r="P23" s="160"/>
    </row>
    <row r="24" spans="1:16" s="149" customFormat="1" ht="51">
      <c r="A24" s="177">
        <v>4</v>
      </c>
      <c r="B24" s="15" t="s">
        <v>105</v>
      </c>
      <c r="C24" s="189" t="s">
        <v>117</v>
      </c>
      <c r="D24" s="186" t="s">
        <v>100</v>
      </c>
      <c r="E24" s="188">
        <v>1</v>
      </c>
      <c r="F24" s="159"/>
      <c r="G24" s="150"/>
      <c r="H24" s="150"/>
      <c r="I24" s="150"/>
      <c r="J24" s="150"/>
      <c r="K24" s="150"/>
      <c r="L24" s="150"/>
      <c r="M24" s="150"/>
      <c r="N24" s="150"/>
      <c r="O24" s="150"/>
      <c r="P24" s="160"/>
    </row>
    <row r="25" spans="1:16" s="149" customFormat="1">
      <c r="A25" s="177">
        <v>5</v>
      </c>
      <c r="B25" s="15" t="s">
        <v>105</v>
      </c>
      <c r="C25" s="190" t="s">
        <v>118</v>
      </c>
      <c r="D25" s="186" t="s">
        <v>90</v>
      </c>
      <c r="E25" s="188">
        <v>21</v>
      </c>
      <c r="F25" s="159"/>
      <c r="G25" s="150"/>
      <c r="H25" s="150"/>
      <c r="I25" s="150"/>
      <c r="J25" s="150"/>
      <c r="K25" s="150"/>
      <c r="L25" s="150"/>
      <c r="M25" s="150"/>
      <c r="N25" s="150"/>
      <c r="O25" s="150"/>
      <c r="P25" s="160"/>
    </row>
    <row r="26" spans="1:16" s="149" customFormat="1">
      <c r="A26" s="177">
        <v>6</v>
      </c>
      <c r="B26" s="15" t="s">
        <v>105</v>
      </c>
      <c r="C26" s="182" t="s">
        <v>119</v>
      </c>
      <c r="D26" s="15" t="s">
        <v>90</v>
      </c>
      <c r="E26" s="179">
        <v>27.7</v>
      </c>
      <c r="F26" s="159"/>
      <c r="G26" s="150"/>
      <c r="H26" s="150"/>
      <c r="I26" s="150"/>
      <c r="J26" s="150"/>
      <c r="K26" s="150"/>
      <c r="L26" s="150"/>
      <c r="M26" s="150"/>
      <c r="N26" s="150"/>
      <c r="O26" s="150"/>
      <c r="P26" s="160"/>
    </row>
    <row r="27" spans="1:16" s="149" customFormat="1">
      <c r="A27" s="177">
        <v>7</v>
      </c>
      <c r="B27" s="15" t="s">
        <v>105</v>
      </c>
      <c r="C27" s="182" t="s">
        <v>120</v>
      </c>
      <c r="D27" s="15" t="s">
        <v>90</v>
      </c>
      <c r="E27" s="183">
        <v>11.8</v>
      </c>
      <c r="F27" s="159"/>
      <c r="G27" s="150"/>
      <c r="H27" s="150"/>
      <c r="I27" s="150"/>
      <c r="J27" s="150"/>
      <c r="K27" s="150"/>
      <c r="L27" s="150"/>
      <c r="M27" s="150"/>
      <c r="N27" s="150"/>
      <c r="O27" s="150"/>
      <c r="P27" s="160"/>
    </row>
    <row r="28" spans="1:16" s="149" customFormat="1" ht="25.5">
      <c r="A28" s="177">
        <v>8</v>
      </c>
      <c r="B28" s="15" t="s">
        <v>105</v>
      </c>
      <c r="C28" s="189" t="s">
        <v>121</v>
      </c>
      <c r="D28" s="186" t="s">
        <v>90</v>
      </c>
      <c r="E28" s="188">
        <v>11.8</v>
      </c>
      <c r="F28" s="159"/>
      <c r="G28" s="150"/>
      <c r="H28" s="150"/>
      <c r="I28" s="150"/>
      <c r="J28" s="150"/>
      <c r="K28" s="150"/>
      <c r="L28" s="150"/>
      <c r="M28" s="150"/>
      <c r="N28" s="150"/>
      <c r="O28" s="150"/>
      <c r="P28" s="160"/>
    </row>
    <row r="29" spans="1:16" s="149" customFormat="1">
      <c r="A29" s="177">
        <v>9</v>
      </c>
      <c r="B29" s="15" t="s">
        <v>105</v>
      </c>
      <c r="C29" s="190" t="s">
        <v>122</v>
      </c>
      <c r="D29" s="186" t="s">
        <v>90</v>
      </c>
      <c r="E29" s="188">
        <v>4.9000000000000004</v>
      </c>
      <c r="F29" s="159"/>
      <c r="G29" s="150"/>
      <c r="H29" s="150"/>
      <c r="I29" s="150"/>
      <c r="J29" s="150"/>
      <c r="K29" s="150"/>
      <c r="L29" s="150"/>
      <c r="M29" s="150"/>
      <c r="N29" s="150"/>
      <c r="O29" s="150"/>
      <c r="P29" s="160"/>
    </row>
    <row r="30" spans="1:16" s="149" customFormat="1">
      <c r="A30" s="177">
        <v>10</v>
      </c>
      <c r="B30" s="15" t="s">
        <v>105</v>
      </c>
      <c r="C30" s="182" t="s">
        <v>123</v>
      </c>
      <c r="D30" s="15" t="s">
        <v>39</v>
      </c>
      <c r="E30" s="179">
        <v>1</v>
      </c>
      <c r="F30" s="159"/>
      <c r="G30" s="150"/>
      <c r="H30" s="150"/>
      <c r="I30" s="150"/>
      <c r="J30" s="150"/>
      <c r="K30" s="150"/>
      <c r="L30" s="150"/>
      <c r="M30" s="150"/>
      <c r="N30" s="150"/>
      <c r="O30" s="150"/>
      <c r="P30" s="160"/>
    </row>
    <row r="31" spans="1:16" s="149" customFormat="1">
      <c r="A31" s="177">
        <v>11</v>
      </c>
      <c r="B31" s="15" t="s">
        <v>105</v>
      </c>
      <c r="C31" s="182" t="s">
        <v>124</v>
      </c>
      <c r="D31" s="15" t="s">
        <v>39</v>
      </c>
      <c r="E31" s="183">
        <v>1</v>
      </c>
      <c r="F31" s="159"/>
      <c r="G31" s="150"/>
      <c r="H31" s="150"/>
      <c r="I31" s="150"/>
      <c r="J31" s="150"/>
      <c r="K31" s="150"/>
      <c r="L31" s="150"/>
      <c r="M31" s="150"/>
      <c r="N31" s="150"/>
      <c r="O31" s="150"/>
      <c r="P31" s="160"/>
    </row>
    <row r="32" spans="1:16" s="149" customFormat="1">
      <c r="A32" s="184"/>
      <c r="B32" s="37"/>
      <c r="C32" s="185" t="s">
        <v>125</v>
      </c>
      <c r="D32" s="186"/>
      <c r="E32" s="187"/>
      <c r="F32" s="159"/>
      <c r="G32" s="150"/>
      <c r="H32" s="150"/>
      <c r="I32" s="150"/>
      <c r="J32" s="150"/>
      <c r="K32" s="150"/>
      <c r="L32" s="150"/>
      <c r="M32" s="150"/>
      <c r="N32" s="150"/>
      <c r="O32" s="150"/>
      <c r="P32" s="160"/>
    </row>
    <row r="33" spans="1:16" s="149" customFormat="1">
      <c r="A33" s="177">
        <v>1</v>
      </c>
      <c r="B33" s="15" t="s">
        <v>105</v>
      </c>
      <c r="C33" s="178" t="s">
        <v>114</v>
      </c>
      <c r="D33" s="15" t="s">
        <v>90</v>
      </c>
      <c r="E33" s="179">
        <v>13</v>
      </c>
      <c r="F33" s="159"/>
      <c r="G33" s="150"/>
      <c r="H33" s="150"/>
      <c r="I33" s="150"/>
      <c r="J33" s="150"/>
      <c r="K33" s="150"/>
      <c r="L33" s="150"/>
      <c r="M33" s="150"/>
      <c r="N33" s="150"/>
      <c r="O33" s="150"/>
      <c r="P33" s="160"/>
    </row>
    <row r="34" spans="1:16" s="149" customFormat="1">
      <c r="A34" s="177">
        <v>2</v>
      </c>
      <c r="B34" s="15" t="s">
        <v>105</v>
      </c>
      <c r="C34" s="168" t="s">
        <v>115</v>
      </c>
      <c r="D34" s="15" t="s">
        <v>100</v>
      </c>
      <c r="E34" s="179">
        <v>2</v>
      </c>
      <c r="F34" s="159"/>
      <c r="G34" s="150"/>
      <c r="H34" s="150"/>
      <c r="I34" s="150"/>
      <c r="J34" s="150"/>
      <c r="K34" s="150"/>
      <c r="L34" s="150"/>
      <c r="M34" s="150"/>
      <c r="N34" s="150"/>
      <c r="O34" s="150"/>
      <c r="P34" s="160"/>
    </row>
    <row r="35" spans="1:16" s="149" customFormat="1" ht="38.25">
      <c r="A35" s="177">
        <v>3</v>
      </c>
      <c r="B35" s="15" t="s">
        <v>105</v>
      </c>
      <c r="C35" s="189" t="s">
        <v>126</v>
      </c>
      <c r="D35" s="186" t="s">
        <v>100</v>
      </c>
      <c r="E35" s="188">
        <v>1</v>
      </c>
      <c r="F35" s="159"/>
      <c r="G35" s="150"/>
      <c r="H35" s="150"/>
      <c r="I35" s="150"/>
      <c r="J35" s="150"/>
      <c r="K35" s="150"/>
      <c r="L35" s="150"/>
      <c r="M35" s="150"/>
      <c r="N35" s="150"/>
      <c r="O35" s="150"/>
      <c r="P35" s="160"/>
    </row>
    <row r="36" spans="1:16" s="149" customFormat="1">
      <c r="A36" s="177">
        <v>4</v>
      </c>
      <c r="B36" s="15" t="s">
        <v>105</v>
      </c>
      <c r="C36" s="182" t="s">
        <v>120</v>
      </c>
      <c r="D36" s="15" t="s">
        <v>90</v>
      </c>
      <c r="E36" s="183">
        <v>11.8</v>
      </c>
      <c r="F36" s="159"/>
      <c r="G36" s="150"/>
      <c r="H36" s="150"/>
      <c r="I36" s="150"/>
      <c r="J36" s="150"/>
      <c r="K36" s="150"/>
      <c r="L36" s="150"/>
      <c r="M36" s="150"/>
      <c r="N36" s="150"/>
      <c r="O36" s="150"/>
      <c r="P36" s="160"/>
    </row>
    <row r="37" spans="1:16" s="149" customFormat="1" ht="25.5">
      <c r="A37" s="177">
        <v>5</v>
      </c>
      <c r="B37" s="15" t="s">
        <v>105</v>
      </c>
      <c r="C37" s="189" t="s">
        <v>121</v>
      </c>
      <c r="D37" s="186" t="s">
        <v>90</v>
      </c>
      <c r="E37" s="188">
        <v>11.8</v>
      </c>
      <c r="F37" s="159"/>
      <c r="G37" s="150"/>
      <c r="H37" s="150"/>
      <c r="I37" s="150"/>
      <c r="J37" s="150"/>
      <c r="K37" s="150"/>
      <c r="L37" s="150"/>
      <c r="M37" s="150"/>
      <c r="N37" s="150"/>
      <c r="O37" s="150"/>
      <c r="P37" s="160"/>
    </row>
    <row r="38" spans="1:16" s="149" customFormat="1">
      <c r="A38" s="177">
        <v>6</v>
      </c>
      <c r="B38" s="15" t="s">
        <v>105</v>
      </c>
      <c r="C38" s="190" t="s">
        <v>122</v>
      </c>
      <c r="D38" s="186" t="s">
        <v>90</v>
      </c>
      <c r="E38" s="188">
        <v>4.9000000000000004</v>
      </c>
      <c r="F38" s="159"/>
      <c r="G38" s="150"/>
      <c r="H38" s="150"/>
      <c r="I38" s="150"/>
      <c r="J38" s="150"/>
      <c r="K38" s="150"/>
      <c r="L38" s="150"/>
      <c r="M38" s="150"/>
      <c r="N38" s="150"/>
      <c r="O38" s="150"/>
      <c r="P38" s="160"/>
    </row>
    <row r="39" spans="1:16" s="149" customFormat="1">
      <c r="A39" s="177">
        <v>7</v>
      </c>
      <c r="B39" s="15" t="s">
        <v>105</v>
      </c>
      <c r="C39" s="182" t="s">
        <v>123</v>
      </c>
      <c r="D39" s="15" t="s">
        <v>39</v>
      </c>
      <c r="E39" s="179">
        <v>1</v>
      </c>
      <c r="F39" s="159"/>
      <c r="G39" s="150"/>
      <c r="H39" s="150"/>
      <c r="I39" s="150"/>
      <c r="J39" s="150"/>
      <c r="K39" s="150"/>
      <c r="L39" s="150"/>
      <c r="M39" s="150"/>
      <c r="N39" s="150"/>
      <c r="O39" s="150"/>
      <c r="P39" s="160"/>
    </row>
    <row r="40" spans="1:16" s="149" customFormat="1">
      <c r="A40" s="177">
        <v>8</v>
      </c>
      <c r="B40" s="15" t="s">
        <v>105</v>
      </c>
      <c r="C40" s="182" t="s">
        <v>124</v>
      </c>
      <c r="D40" s="15" t="s">
        <v>39</v>
      </c>
      <c r="E40" s="183">
        <v>1</v>
      </c>
      <c r="F40" s="159"/>
      <c r="G40" s="150"/>
      <c r="H40" s="150"/>
      <c r="I40" s="150"/>
      <c r="J40" s="150"/>
      <c r="K40" s="150"/>
      <c r="L40" s="150"/>
      <c r="M40" s="150"/>
      <c r="N40" s="150"/>
      <c r="O40" s="150"/>
      <c r="P40" s="160"/>
    </row>
    <row r="41" spans="1:16" s="149" customFormat="1">
      <c r="A41" s="184"/>
      <c r="B41" s="37"/>
      <c r="C41" s="185" t="s">
        <v>127</v>
      </c>
      <c r="D41" s="186"/>
      <c r="E41" s="187"/>
      <c r="F41" s="159"/>
      <c r="G41" s="150"/>
      <c r="H41" s="150"/>
      <c r="I41" s="150"/>
      <c r="J41" s="150"/>
      <c r="K41" s="150"/>
      <c r="L41" s="150"/>
      <c r="M41" s="150"/>
      <c r="N41" s="150"/>
      <c r="O41" s="150"/>
      <c r="P41" s="160"/>
    </row>
    <row r="42" spans="1:16" s="149" customFormat="1">
      <c r="A42" s="177">
        <v>1</v>
      </c>
      <c r="B42" s="15" t="s">
        <v>105</v>
      </c>
      <c r="C42" s="178" t="s">
        <v>128</v>
      </c>
      <c r="D42" s="15" t="s">
        <v>100</v>
      </c>
      <c r="E42" s="179">
        <v>1</v>
      </c>
      <c r="F42" s="159"/>
      <c r="G42" s="150"/>
      <c r="H42" s="150"/>
      <c r="I42" s="150"/>
      <c r="J42" s="150"/>
      <c r="K42" s="150"/>
      <c r="L42" s="150"/>
      <c r="M42" s="150"/>
      <c r="N42" s="150"/>
      <c r="O42" s="150"/>
      <c r="P42" s="160"/>
    </row>
    <row r="43" spans="1:16" s="149" customFormat="1" ht="25.5">
      <c r="A43" s="177">
        <v>2</v>
      </c>
      <c r="B43" s="15" t="s">
        <v>105</v>
      </c>
      <c r="C43" s="168" t="s">
        <v>129</v>
      </c>
      <c r="D43" s="186" t="s">
        <v>39</v>
      </c>
      <c r="E43" s="188">
        <v>1</v>
      </c>
      <c r="F43" s="159"/>
      <c r="G43" s="150"/>
      <c r="H43" s="150"/>
      <c r="I43" s="150"/>
      <c r="J43" s="150"/>
      <c r="K43" s="150"/>
      <c r="L43" s="150"/>
      <c r="M43" s="150"/>
      <c r="N43" s="150"/>
      <c r="O43" s="150"/>
      <c r="P43" s="160"/>
    </row>
    <row r="44" spans="1:16" s="149" customFormat="1" ht="38.25">
      <c r="A44" s="177">
        <v>3</v>
      </c>
      <c r="B44" s="15" t="s">
        <v>105</v>
      </c>
      <c r="C44" s="168" t="s">
        <v>130</v>
      </c>
      <c r="D44" s="15" t="s">
        <v>90</v>
      </c>
      <c r="E44" s="179">
        <v>2.5</v>
      </c>
      <c r="F44" s="159"/>
      <c r="G44" s="150"/>
      <c r="H44" s="150"/>
      <c r="I44" s="150"/>
      <c r="J44" s="150"/>
      <c r="K44" s="150"/>
      <c r="L44" s="150"/>
      <c r="M44" s="150"/>
      <c r="N44" s="150"/>
      <c r="O44" s="150"/>
      <c r="P44" s="160"/>
    </row>
    <row r="45" spans="1:16" s="149" customFormat="1">
      <c r="A45" s="177">
        <v>4</v>
      </c>
      <c r="B45" s="15" t="s">
        <v>105</v>
      </c>
      <c r="C45" s="178" t="s">
        <v>114</v>
      </c>
      <c r="D45" s="15" t="s">
        <v>90</v>
      </c>
      <c r="E45" s="179">
        <v>27.1</v>
      </c>
      <c r="F45" s="159"/>
      <c r="G45" s="150"/>
      <c r="H45" s="150"/>
      <c r="I45" s="150"/>
      <c r="J45" s="150"/>
      <c r="K45" s="150"/>
      <c r="L45" s="150"/>
      <c r="M45" s="150"/>
      <c r="N45" s="150"/>
      <c r="O45" s="150"/>
      <c r="P45" s="160"/>
    </row>
    <row r="46" spans="1:16" s="149" customFormat="1" ht="25.5">
      <c r="A46" s="177">
        <v>5</v>
      </c>
      <c r="B46" s="15" t="s">
        <v>105</v>
      </c>
      <c r="C46" s="189" t="s">
        <v>131</v>
      </c>
      <c r="D46" s="186" t="s">
        <v>100</v>
      </c>
      <c r="E46" s="188">
        <v>1</v>
      </c>
      <c r="F46" s="159"/>
      <c r="G46" s="150"/>
      <c r="H46" s="150"/>
      <c r="I46" s="150"/>
      <c r="J46" s="150"/>
      <c r="K46" s="150"/>
      <c r="L46" s="150"/>
      <c r="M46" s="150"/>
      <c r="N46" s="150"/>
      <c r="O46" s="150"/>
      <c r="P46" s="160"/>
    </row>
    <row r="47" spans="1:16" s="149" customFormat="1" ht="25.5">
      <c r="A47" s="177">
        <v>6</v>
      </c>
      <c r="B47" s="15" t="s">
        <v>105</v>
      </c>
      <c r="C47" s="189" t="s">
        <v>132</v>
      </c>
      <c r="D47" s="15" t="s">
        <v>100</v>
      </c>
      <c r="E47" s="183">
        <v>2</v>
      </c>
      <c r="F47" s="159"/>
      <c r="G47" s="150"/>
      <c r="H47" s="150"/>
      <c r="I47" s="150"/>
      <c r="J47" s="150"/>
      <c r="K47" s="150"/>
      <c r="L47" s="150"/>
      <c r="M47" s="150"/>
      <c r="N47" s="150"/>
      <c r="O47" s="150"/>
      <c r="P47" s="160"/>
    </row>
    <row r="48" spans="1:16" s="149" customFormat="1" ht="25.5">
      <c r="A48" s="177">
        <v>7</v>
      </c>
      <c r="B48" s="15" t="s">
        <v>105</v>
      </c>
      <c r="C48" s="189" t="s">
        <v>133</v>
      </c>
      <c r="D48" s="186" t="s">
        <v>39</v>
      </c>
      <c r="E48" s="188">
        <v>1</v>
      </c>
      <c r="F48" s="159"/>
      <c r="G48" s="150"/>
      <c r="H48" s="150"/>
      <c r="I48" s="150"/>
      <c r="J48" s="150"/>
      <c r="K48" s="150"/>
      <c r="L48" s="150"/>
      <c r="M48" s="150"/>
      <c r="N48" s="150"/>
      <c r="O48" s="150"/>
      <c r="P48" s="160"/>
    </row>
    <row r="49" spans="1:16" s="149" customFormat="1">
      <c r="A49" s="177">
        <v>8</v>
      </c>
      <c r="B49" s="15" t="s">
        <v>105</v>
      </c>
      <c r="C49" s="182" t="s">
        <v>120</v>
      </c>
      <c r="D49" s="15" t="s">
        <v>90</v>
      </c>
      <c r="E49" s="183">
        <v>26.3</v>
      </c>
      <c r="F49" s="159"/>
      <c r="G49" s="150"/>
      <c r="H49" s="150"/>
      <c r="I49" s="150"/>
      <c r="J49" s="150"/>
      <c r="K49" s="150"/>
      <c r="L49" s="150"/>
      <c r="M49" s="150"/>
      <c r="N49" s="150"/>
      <c r="O49" s="150"/>
      <c r="P49" s="160"/>
    </row>
    <row r="50" spans="1:16" s="149" customFormat="1" ht="25.5">
      <c r="A50" s="177">
        <v>9</v>
      </c>
      <c r="B50" s="15" t="s">
        <v>105</v>
      </c>
      <c r="C50" s="189" t="s">
        <v>121</v>
      </c>
      <c r="D50" s="186" t="s">
        <v>90</v>
      </c>
      <c r="E50" s="188">
        <v>26.3</v>
      </c>
      <c r="F50" s="159"/>
      <c r="G50" s="150"/>
      <c r="H50" s="150"/>
      <c r="I50" s="150"/>
      <c r="J50" s="150"/>
      <c r="K50" s="150"/>
      <c r="L50" s="150"/>
      <c r="M50" s="150"/>
      <c r="N50" s="150"/>
      <c r="O50" s="150"/>
      <c r="P50" s="160"/>
    </row>
    <row r="51" spans="1:16" s="149" customFormat="1">
      <c r="A51" s="177">
        <v>10</v>
      </c>
      <c r="B51" s="15" t="s">
        <v>105</v>
      </c>
      <c r="C51" s="190" t="s">
        <v>134</v>
      </c>
      <c r="D51" s="186" t="s">
        <v>100</v>
      </c>
      <c r="E51" s="188">
        <v>6</v>
      </c>
      <c r="F51" s="159"/>
      <c r="G51" s="150"/>
      <c r="H51" s="150"/>
      <c r="I51" s="150"/>
      <c r="J51" s="150"/>
      <c r="K51" s="150"/>
      <c r="L51" s="150"/>
      <c r="M51" s="150"/>
      <c r="N51" s="150"/>
      <c r="O51" s="150"/>
      <c r="P51" s="160"/>
    </row>
    <row r="52" spans="1:16" s="149" customFormat="1">
      <c r="A52" s="177">
        <v>11</v>
      </c>
      <c r="B52" s="15" t="s">
        <v>105</v>
      </c>
      <c r="C52" s="182" t="s">
        <v>135</v>
      </c>
      <c r="D52" s="15" t="s">
        <v>100</v>
      </c>
      <c r="E52" s="179">
        <v>44</v>
      </c>
      <c r="F52" s="159"/>
      <c r="G52" s="150"/>
      <c r="H52" s="150"/>
      <c r="I52" s="150"/>
      <c r="J52" s="150"/>
      <c r="K52" s="150"/>
      <c r="L52" s="150"/>
      <c r="M52" s="150"/>
      <c r="N52" s="150"/>
      <c r="O52" s="150"/>
      <c r="P52" s="160"/>
    </row>
    <row r="53" spans="1:16" s="149" customFormat="1">
      <c r="A53" s="177">
        <v>12</v>
      </c>
      <c r="B53" s="15" t="s">
        <v>105</v>
      </c>
      <c r="C53" s="178" t="s">
        <v>136</v>
      </c>
      <c r="D53" s="15" t="s">
        <v>90</v>
      </c>
      <c r="E53" s="179">
        <v>112</v>
      </c>
      <c r="F53" s="159"/>
      <c r="G53" s="150"/>
      <c r="H53" s="150"/>
      <c r="I53" s="150"/>
      <c r="J53" s="150"/>
      <c r="K53" s="150"/>
      <c r="L53" s="150"/>
      <c r="M53" s="150"/>
      <c r="N53" s="150"/>
      <c r="O53" s="150"/>
      <c r="P53" s="160"/>
    </row>
    <row r="54" spans="1:16" s="149" customFormat="1" ht="25.5">
      <c r="A54" s="177">
        <v>13</v>
      </c>
      <c r="B54" s="15" t="s">
        <v>105</v>
      </c>
      <c r="C54" s="168" t="s">
        <v>116</v>
      </c>
      <c r="D54" s="186" t="s">
        <v>90</v>
      </c>
      <c r="E54" s="188">
        <v>13</v>
      </c>
      <c r="F54" s="159"/>
      <c r="G54" s="150"/>
      <c r="H54" s="150"/>
      <c r="I54" s="150"/>
      <c r="J54" s="150"/>
      <c r="K54" s="150"/>
      <c r="L54" s="150"/>
      <c r="M54" s="150"/>
      <c r="N54" s="150"/>
      <c r="O54" s="150"/>
      <c r="P54" s="160"/>
    </row>
    <row r="55" spans="1:16" s="149" customFormat="1" ht="25.5">
      <c r="A55" s="177">
        <v>14</v>
      </c>
      <c r="B55" s="15" t="s">
        <v>105</v>
      </c>
      <c r="C55" s="168" t="s">
        <v>137</v>
      </c>
      <c r="D55" s="15" t="s">
        <v>100</v>
      </c>
      <c r="E55" s="179">
        <v>1</v>
      </c>
      <c r="F55" s="159"/>
      <c r="G55" s="150"/>
      <c r="H55" s="150"/>
      <c r="I55" s="150"/>
      <c r="J55" s="150"/>
      <c r="K55" s="150"/>
      <c r="L55" s="150"/>
      <c r="M55" s="150"/>
      <c r="N55" s="150"/>
      <c r="O55" s="150"/>
      <c r="P55" s="160"/>
    </row>
    <row r="56" spans="1:16" s="149" customFormat="1">
      <c r="A56" s="177">
        <v>15</v>
      </c>
      <c r="B56" s="15" t="s">
        <v>105</v>
      </c>
      <c r="C56" s="168" t="s">
        <v>115</v>
      </c>
      <c r="D56" s="15" t="s">
        <v>100</v>
      </c>
      <c r="E56" s="179">
        <v>6</v>
      </c>
      <c r="F56" s="159"/>
      <c r="G56" s="150"/>
      <c r="H56" s="150"/>
      <c r="I56" s="150"/>
      <c r="J56" s="150"/>
      <c r="K56" s="150"/>
      <c r="L56" s="150"/>
      <c r="M56" s="150"/>
      <c r="N56" s="150"/>
      <c r="O56" s="150"/>
      <c r="P56" s="160"/>
    </row>
    <row r="57" spans="1:16" s="149" customFormat="1" ht="25.5">
      <c r="A57" s="177">
        <v>16</v>
      </c>
      <c r="B57" s="15" t="s">
        <v>105</v>
      </c>
      <c r="C57" s="189" t="s">
        <v>138</v>
      </c>
      <c r="D57" s="186" t="s">
        <v>100</v>
      </c>
      <c r="E57" s="188">
        <v>2</v>
      </c>
      <c r="F57" s="159"/>
      <c r="G57" s="150"/>
      <c r="H57" s="150"/>
      <c r="I57" s="150"/>
      <c r="J57" s="150"/>
      <c r="K57" s="150"/>
      <c r="L57" s="150"/>
      <c r="M57" s="150"/>
      <c r="N57" s="150"/>
      <c r="O57" s="150"/>
      <c r="P57" s="160"/>
    </row>
    <row r="58" spans="1:16" s="149" customFormat="1" ht="25.5">
      <c r="A58" s="177">
        <v>17</v>
      </c>
      <c r="B58" s="15" t="s">
        <v>105</v>
      </c>
      <c r="C58" s="189" t="s">
        <v>139</v>
      </c>
      <c r="D58" s="186" t="s">
        <v>39</v>
      </c>
      <c r="E58" s="188">
        <v>1</v>
      </c>
      <c r="F58" s="159"/>
      <c r="G58" s="150"/>
      <c r="H58" s="150"/>
      <c r="I58" s="150"/>
      <c r="J58" s="150"/>
      <c r="K58" s="150"/>
      <c r="L58" s="150"/>
      <c r="M58" s="150"/>
      <c r="N58" s="150"/>
      <c r="O58" s="150"/>
      <c r="P58" s="160"/>
    </row>
    <row r="59" spans="1:16" s="149" customFormat="1" ht="25.5">
      <c r="A59" s="177">
        <v>18</v>
      </c>
      <c r="B59" s="15" t="s">
        <v>105</v>
      </c>
      <c r="C59" s="169" t="s">
        <v>140</v>
      </c>
      <c r="D59" s="15" t="s">
        <v>39</v>
      </c>
      <c r="E59" s="183">
        <v>1</v>
      </c>
      <c r="F59" s="159"/>
      <c r="G59" s="150"/>
      <c r="H59" s="150"/>
      <c r="I59" s="150"/>
      <c r="J59" s="150"/>
      <c r="K59" s="150"/>
      <c r="L59" s="150"/>
      <c r="M59" s="150"/>
      <c r="N59" s="150"/>
      <c r="O59" s="150"/>
      <c r="P59" s="160"/>
    </row>
    <row r="60" spans="1:16" s="149" customFormat="1">
      <c r="A60" s="177">
        <v>19</v>
      </c>
      <c r="B60" s="15" t="s">
        <v>105</v>
      </c>
      <c r="C60" s="189" t="s">
        <v>141</v>
      </c>
      <c r="D60" s="186" t="s">
        <v>100</v>
      </c>
      <c r="E60" s="188">
        <v>1</v>
      </c>
      <c r="F60" s="159"/>
      <c r="G60" s="150"/>
      <c r="H60" s="150"/>
      <c r="I60" s="150"/>
      <c r="J60" s="150"/>
      <c r="K60" s="150"/>
      <c r="L60" s="150"/>
      <c r="M60" s="150"/>
      <c r="N60" s="150"/>
      <c r="O60" s="150"/>
      <c r="P60" s="160"/>
    </row>
    <row r="61" spans="1:16" s="149" customFormat="1" ht="25.5">
      <c r="A61" s="177">
        <v>20</v>
      </c>
      <c r="B61" s="15" t="s">
        <v>105</v>
      </c>
      <c r="C61" s="190" t="s">
        <v>142</v>
      </c>
      <c r="D61" s="186" t="s">
        <v>90</v>
      </c>
      <c r="E61" s="188">
        <v>6.5</v>
      </c>
      <c r="F61" s="159"/>
      <c r="G61" s="150"/>
      <c r="H61" s="150"/>
      <c r="I61" s="150"/>
      <c r="J61" s="150"/>
      <c r="K61" s="150"/>
      <c r="L61" s="150"/>
      <c r="M61" s="150"/>
      <c r="N61" s="150"/>
      <c r="O61" s="150"/>
      <c r="P61" s="160"/>
    </row>
    <row r="62" spans="1:16" s="149" customFormat="1">
      <c r="A62" s="177">
        <v>21</v>
      </c>
      <c r="B62" s="15" t="s">
        <v>105</v>
      </c>
      <c r="C62" s="178" t="s">
        <v>143</v>
      </c>
      <c r="D62" s="15" t="s">
        <v>87</v>
      </c>
      <c r="E62" s="179">
        <v>2.2999999999999998</v>
      </c>
      <c r="F62" s="159"/>
      <c r="G62" s="150"/>
      <c r="H62" s="150"/>
      <c r="I62" s="150"/>
      <c r="J62" s="150"/>
      <c r="K62" s="150"/>
      <c r="L62" s="150"/>
      <c r="M62" s="150"/>
      <c r="N62" s="150"/>
      <c r="O62" s="150"/>
      <c r="P62" s="160"/>
    </row>
    <row r="63" spans="1:16" s="149" customFormat="1">
      <c r="A63" s="177">
        <v>22</v>
      </c>
      <c r="B63" s="15" t="s">
        <v>105</v>
      </c>
      <c r="C63" s="178" t="s">
        <v>144</v>
      </c>
      <c r="D63" s="15" t="s">
        <v>39</v>
      </c>
      <c r="E63" s="179">
        <v>1</v>
      </c>
      <c r="F63" s="159"/>
      <c r="G63" s="150"/>
      <c r="H63" s="150"/>
      <c r="I63" s="150"/>
      <c r="J63" s="150"/>
      <c r="K63" s="150"/>
      <c r="L63" s="150"/>
      <c r="M63" s="150"/>
      <c r="N63" s="150"/>
      <c r="O63" s="150"/>
      <c r="P63" s="160"/>
    </row>
    <row r="64" spans="1:16" s="149" customFormat="1">
      <c r="A64" s="177">
        <v>23</v>
      </c>
      <c r="B64" s="15" t="s">
        <v>105</v>
      </c>
      <c r="C64" s="178" t="s">
        <v>145</v>
      </c>
      <c r="D64" s="15" t="s">
        <v>90</v>
      </c>
      <c r="E64" s="179">
        <v>30</v>
      </c>
      <c r="F64" s="159"/>
      <c r="G64" s="150"/>
      <c r="H64" s="150"/>
      <c r="I64" s="150"/>
      <c r="J64" s="150"/>
      <c r="K64" s="150"/>
      <c r="L64" s="150"/>
      <c r="M64" s="150"/>
      <c r="N64" s="150"/>
      <c r="O64" s="150"/>
      <c r="P64" s="160"/>
    </row>
    <row r="65" spans="1:16" s="149" customFormat="1">
      <c r="A65" s="177">
        <v>24</v>
      </c>
      <c r="B65" s="15" t="s">
        <v>105</v>
      </c>
      <c r="C65" s="178" t="s">
        <v>146</v>
      </c>
      <c r="D65" s="15" t="s">
        <v>100</v>
      </c>
      <c r="E65" s="179">
        <v>1</v>
      </c>
      <c r="F65" s="159"/>
      <c r="G65" s="150"/>
      <c r="H65" s="150"/>
      <c r="I65" s="150"/>
      <c r="J65" s="150"/>
      <c r="K65" s="150"/>
      <c r="L65" s="150"/>
      <c r="M65" s="150"/>
      <c r="N65" s="150"/>
      <c r="O65" s="150"/>
      <c r="P65" s="160"/>
    </row>
    <row r="66" spans="1:16" s="149" customFormat="1">
      <c r="A66" s="177">
        <v>25</v>
      </c>
      <c r="B66" s="15" t="s">
        <v>105</v>
      </c>
      <c r="C66" s="182" t="s">
        <v>123</v>
      </c>
      <c r="D66" s="15" t="s">
        <v>39</v>
      </c>
      <c r="E66" s="179">
        <v>1</v>
      </c>
      <c r="F66" s="159"/>
      <c r="G66" s="150"/>
      <c r="H66" s="150"/>
      <c r="I66" s="150"/>
      <c r="J66" s="150"/>
      <c r="K66" s="150"/>
      <c r="L66" s="150"/>
      <c r="M66" s="150"/>
      <c r="N66" s="150"/>
      <c r="O66" s="150"/>
      <c r="P66" s="160"/>
    </row>
    <row r="67" spans="1:16" s="149" customFormat="1">
      <c r="A67" s="177">
        <v>26</v>
      </c>
      <c r="B67" s="15" t="s">
        <v>105</v>
      </c>
      <c r="C67" s="182" t="s">
        <v>124</v>
      </c>
      <c r="D67" s="15" t="s">
        <v>39</v>
      </c>
      <c r="E67" s="183">
        <v>1</v>
      </c>
      <c r="F67" s="159"/>
      <c r="G67" s="150"/>
      <c r="H67" s="150"/>
      <c r="I67" s="150"/>
      <c r="J67" s="150"/>
      <c r="K67" s="150"/>
      <c r="L67" s="150"/>
      <c r="M67" s="150"/>
      <c r="N67" s="150"/>
      <c r="O67" s="150"/>
      <c r="P67" s="160"/>
    </row>
    <row r="68" spans="1:16" s="149" customFormat="1">
      <c r="A68" s="184"/>
      <c r="B68" s="37"/>
      <c r="C68" s="185" t="s">
        <v>147</v>
      </c>
      <c r="D68" s="186"/>
      <c r="E68" s="187"/>
      <c r="F68" s="159"/>
      <c r="G68" s="150"/>
      <c r="H68" s="150"/>
      <c r="I68" s="150"/>
      <c r="J68" s="150"/>
      <c r="K68" s="150"/>
      <c r="L68" s="150"/>
      <c r="M68" s="150"/>
      <c r="N68" s="150"/>
      <c r="O68" s="150"/>
      <c r="P68" s="160"/>
    </row>
    <row r="69" spans="1:16" s="149" customFormat="1">
      <c r="A69" s="177">
        <v>1</v>
      </c>
      <c r="B69" s="15" t="s">
        <v>105</v>
      </c>
      <c r="C69" s="178" t="s">
        <v>114</v>
      </c>
      <c r="D69" s="15" t="s">
        <v>90</v>
      </c>
      <c r="E69" s="179">
        <v>32</v>
      </c>
      <c r="F69" s="159"/>
      <c r="G69" s="150"/>
      <c r="H69" s="150"/>
      <c r="I69" s="150"/>
      <c r="J69" s="150"/>
      <c r="K69" s="150"/>
      <c r="L69" s="150"/>
      <c r="M69" s="150"/>
      <c r="N69" s="150"/>
      <c r="O69" s="150"/>
      <c r="P69" s="160"/>
    </row>
    <row r="70" spans="1:16" s="149" customFormat="1" ht="38.25">
      <c r="A70" s="177">
        <v>2</v>
      </c>
      <c r="B70" s="15" t="s">
        <v>105</v>
      </c>
      <c r="C70" s="189" t="s">
        <v>148</v>
      </c>
      <c r="D70" s="186" t="s">
        <v>100</v>
      </c>
      <c r="E70" s="188">
        <v>1</v>
      </c>
      <c r="F70" s="159"/>
      <c r="G70" s="150"/>
      <c r="H70" s="150"/>
      <c r="I70" s="150"/>
      <c r="J70" s="150"/>
      <c r="K70" s="150"/>
      <c r="L70" s="150"/>
      <c r="M70" s="150"/>
      <c r="N70" s="150"/>
      <c r="O70" s="150"/>
      <c r="P70" s="160"/>
    </row>
    <row r="71" spans="1:16" s="149" customFormat="1" ht="25.5">
      <c r="A71" s="177">
        <v>3</v>
      </c>
      <c r="B71" s="15" t="s">
        <v>105</v>
      </c>
      <c r="C71" s="189" t="s">
        <v>133</v>
      </c>
      <c r="D71" s="186" t="s">
        <v>39</v>
      </c>
      <c r="E71" s="188">
        <v>1</v>
      </c>
      <c r="F71" s="159"/>
      <c r="G71" s="150"/>
      <c r="H71" s="150"/>
      <c r="I71" s="150"/>
      <c r="J71" s="150"/>
      <c r="K71" s="150"/>
      <c r="L71" s="150"/>
      <c r="M71" s="150"/>
      <c r="N71" s="150"/>
      <c r="O71" s="150"/>
      <c r="P71" s="160"/>
    </row>
    <row r="72" spans="1:16" s="149" customFormat="1">
      <c r="A72" s="177">
        <v>4</v>
      </c>
      <c r="B72" s="15" t="s">
        <v>105</v>
      </c>
      <c r="C72" s="190" t="s">
        <v>134</v>
      </c>
      <c r="D72" s="186" t="s">
        <v>100</v>
      </c>
      <c r="E72" s="188">
        <v>8</v>
      </c>
      <c r="F72" s="159"/>
      <c r="G72" s="150"/>
      <c r="H72" s="150"/>
      <c r="I72" s="150"/>
      <c r="J72" s="150"/>
      <c r="K72" s="150"/>
      <c r="L72" s="150"/>
      <c r="M72" s="150"/>
      <c r="N72" s="150"/>
      <c r="O72" s="150"/>
      <c r="P72" s="160"/>
    </row>
    <row r="73" spans="1:16" s="149" customFormat="1">
      <c r="A73" s="177">
        <v>5</v>
      </c>
      <c r="B73" s="15" t="s">
        <v>105</v>
      </c>
      <c r="C73" s="182" t="s">
        <v>120</v>
      </c>
      <c r="D73" s="15" t="s">
        <v>90</v>
      </c>
      <c r="E73" s="183">
        <v>26.3</v>
      </c>
      <c r="F73" s="159"/>
      <c r="G73" s="150"/>
      <c r="H73" s="150"/>
      <c r="I73" s="150"/>
      <c r="J73" s="150"/>
      <c r="K73" s="150"/>
      <c r="L73" s="150"/>
      <c r="M73" s="150"/>
      <c r="N73" s="150"/>
      <c r="O73" s="150"/>
      <c r="P73" s="160"/>
    </row>
    <row r="74" spans="1:16" s="149" customFormat="1" ht="25.5">
      <c r="A74" s="177">
        <v>6</v>
      </c>
      <c r="B74" s="15" t="s">
        <v>105</v>
      </c>
      <c r="C74" s="189" t="s">
        <v>121</v>
      </c>
      <c r="D74" s="186" t="s">
        <v>90</v>
      </c>
      <c r="E74" s="188">
        <v>26.3</v>
      </c>
      <c r="F74" s="159"/>
      <c r="G74" s="150"/>
      <c r="H74" s="150"/>
      <c r="I74" s="150"/>
      <c r="J74" s="150"/>
      <c r="K74" s="150"/>
      <c r="L74" s="150"/>
      <c r="M74" s="150"/>
      <c r="N74" s="150"/>
      <c r="O74" s="150"/>
      <c r="P74" s="160"/>
    </row>
    <row r="75" spans="1:16" s="149" customFormat="1" ht="25.5">
      <c r="A75" s="177">
        <v>7</v>
      </c>
      <c r="B75" s="15" t="s">
        <v>105</v>
      </c>
      <c r="C75" s="189" t="s">
        <v>149</v>
      </c>
      <c r="D75" s="186" t="s">
        <v>39</v>
      </c>
      <c r="E75" s="188">
        <v>8</v>
      </c>
      <c r="F75" s="159"/>
      <c r="G75" s="150"/>
      <c r="H75" s="150"/>
      <c r="I75" s="150"/>
      <c r="J75" s="150"/>
      <c r="K75" s="150"/>
      <c r="L75" s="150"/>
      <c r="M75" s="150"/>
      <c r="N75" s="150"/>
      <c r="O75" s="150"/>
      <c r="P75" s="160"/>
    </row>
    <row r="76" spans="1:16" s="149" customFormat="1" ht="38.25">
      <c r="A76" s="177">
        <v>8</v>
      </c>
      <c r="B76" s="15" t="s">
        <v>105</v>
      </c>
      <c r="C76" s="189" t="s">
        <v>150</v>
      </c>
      <c r="D76" s="186" t="s">
        <v>100</v>
      </c>
      <c r="E76" s="188">
        <v>4</v>
      </c>
      <c r="F76" s="159"/>
      <c r="G76" s="150"/>
      <c r="H76" s="150"/>
      <c r="I76" s="150"/>
      <c r="J76" s="150"/>
      <c r="K76" s="150"/>
      <c r="L76" s="150"/>
      <c r="M76" s="150"/>
      <c r="N76" s="150"/>
      <c r="O76" s="150"/>
      <c r="P76" s="160"/>
    </row>
    <row r="77" spans="1:16" s="149" customFormat="1">
      <c r="A77" s="177">
        <v>9</v>
      </c>
      <c r="B77" s="15" t="s">
        <v>105</v>
      </c>
      <c r="C77" s="168" t="s">
        <v>115</v>
      </c>
      <c r="D77" s="15" t="s">
        <v>100</v>
      </c>
      <c r="E77" s="179">
        <v>8</v>
      </c>
      <c r="F77" s="159"/>
      <c r="G77" s="150"/>
      <c r="H77" s="150"/>
      <c r="I77" s="150"/>
      <c r="J77" s="150"/>
      <c r="K77" s="150"/>
      <c r="L77" s="150"/>
      <c r="M77" s="150"/>
      <c r="N77" s="150"/>
      <c r="O77" s="150"/>
      <c r="P77" s="160"/>
    </row>
    <row r="78" spans="1:16" s="149" customFormat="1">
      <c r="A78" s="177">
        <v>10</v>
      </c>
      <c r="B78" s="15" t="s">
        <v>105</v>
      </c>
      <c r="C78" s="168" t="s">
        <v>151</v>
      </c>
      <c r="D78" s="15" t="s">
        <v>90</v>
      </c>
      <c r="E78" s="179">
        <v>4.8</v>
      </c>
      <c r="F78" s="159"/>
      <c r="G78" s="150"/>
      <c r="H78" s="150"/>
      <c r="I78" s="150"/>
      <c r="J78" s="150"/>
      <c r="K78" s="150"/>
      <c r="L78" s="150"/>
      <c r="M78" s="150"/>
      <c r="N78" s="150"/>
      <c r="O78" s="150"/>
      <c r="P78" s="160"/>
    </row>
    <row r="79" spans="1:16" s="149" customFormat="1">
      <c r="A79" s="177">
        <v>11</v>
      </c>
      <c r="B79" s="15" t="s">
        <v>105</v>
      </c>
      <c r="C79" s="182" t="s">
        <v>135</v>
      </c>
      <c r="D79" s="15" t="s">
        <v>100</v>
      </c>
      <c r="E79" s="179">
        <v>16</v>
      </c>
      <c r="F79" s="159"/>
      <c r="G79" s="150"/>
      <c r="H79" s="150"/>
      <c r="I79" s="150"/>
      <c r="J79" s="150"/>
      <c r="K79" s="150"/>
      <c r="L79" s="150"/>
      <c r="M79" s="150"/>
      <c r="N79" s="150"/>
      <c r="O79" s="150"/>
      <c r="P79" s="160"/>
    </row>
    <row r="80" spans="1:16" s="149" customFormat="1">
      <c r="A80" s="177">
        <v>12</v>
      </c>
      <c r="B80" s="15" t="s">
        <v>105</v>
      </c>
      <c r="C80" s="178" t="s">
        <v>136</v>
      </c>
      <c r="D80" s="15" t="s">
        <v>90</v>
      </c>
      <c r="E80" s="179">
        <v>122.4</v>
      </c>
      <c r="F80" s="159"/>
      <c r="G80" s="150"/>
      <c r="H80" s="150"/>
      <c r="I80" s="150"/>
      <c r="J80" s="150"/>
      <c r="K80" s="150"/>
      <c r="L80" s="150"/>
      <c r="M80" s="150"/>
      <c r="N80" s="150"/>
      <c r="O80" s="150"/>
      <c r="P80" s="160"/>
    </row>
    <row r="81" spans="1:16" s="149" customFormat="1">
      <c r="A81" s="177">
        <v>13</v>
      </c>
      <c r="B81" s="15" t="s">
        <v>105</v>
      </c>
      <c r="C81" s="189" t="s">
        <v>152</v>
      </c>
      <c r="D81" s="186" t="s">
        <v>39</v>
      </c>
      <c r="E81" s="188">
        <v>5</v>
      </c>
      <c r="F81" s="159"/>
      <c r="G81" s="150"/>
      <c r="H81" s="150"/>
      <c r="I81" s="150"/>
      <c r="J81" s="150"/>
      <c r="K81" s="150"/>
      <c r="L81" s="150"/>
      <c r="M81" s="150"/>
      <c r="N81" s="150"/>
      <c r="O81" s="150"/>
      <c r="P81" s="160"/>
    </row>
    <row r="82" spans="1:16" s="149" customFormat="1" ht="25.5">
      <c r="A82" s="177">
        <v>14</v>
      </c>
      <c r="B82" s="15" t="s">
        <v>105</v>
      </c>
      <c r="C82" s="169" t="s">
        <v>153</v>
      </c>
      <c r="D82" s="15" t="s">
        <v>100</v>
      </c>
      <c r="E82" s="183">
        <v>2</v>
      </c>
      <c r="F82" s="159"/>
      <c r="G82" s="150"/>
      <c r="H82" s="150"/>
      <c r="I82" s="150"/>
      <c r="J82" s="150"/>
      <c r="K82" s="150"/>
      <c r="L82" s="150"/>
      <c r="M82" s="150"/>
      <c r="N82" s="150"/>
      <c r="O82" s="150"/>
      <c r="P82" s="160"/>
    </row>
    <row r="83" spans="1:16" s="149" customFormat="1">
      <c r="A83" s="177">
        <v>15</v>
      </c>
      <c r="B83" s="15" t="s">
        <v>105</v>
      </c>
      <c r="C83" s="182" t="s">
        <v>123</v>
      </c>
      <c r="D83" s="15" t="s">
        <v>39</v>
      </c>
      <c r="E83" s="179">
        <v>1</v>
      </c>
      <c r="F83" s="159"/>
      <c r="G83" s="150"/>
      <c r="H83" s="150"/>
      <c r="I83" s="150"/>
      <c r="J83" s="150"/>
      <c r="K83" s="150"/>
      <c r="L83" s="150"/>
      <c r="M83" s="150"/>
      <c r="N83" s="150"/>
      <c r="O83" s="150"/>
      <c r="P83" s="160"/>
    </row>
    <row r="84" spans="1:16" s="149" customFormat="1" ht="13.5" thickBot="1">
      <c r="A84" s="177">
        <v>16</v>
      </c>
      <c r="B84" s="15" t="s">
        <v>105</v>
      </c>
      <c r="C84" s="182" t="s">
        <v>124</v>
      </c>
      <c r="D84" s="15" t="s">
        <v>39</v>
      </c>
      <c r="E84" s="183">
        <v>1</v>
      </c>
      <c r="F84" s="159"/>
      <c r="G84" s="150"/>
      <c r="H84" s="150"/>
      <c r="I84" s="150"/>
      <c r="J84" s="150"/>
      <c r="K84" s="150"/>
      <c r="L84" s="150"/>
      <c r="M84" s="150"/>
      <c r="N84" s="150"/>
      <c r="O84" s="150"/>
      <c r="P84" s="160"/>
    </row>
    <row r="85" spans="1:16" ht="15" thickBot="1">
      <c r="A85" s="266" t="s">
        <v>75</v>
      </c>
      <c r="B85" s="267"/>
      <c r="C85" s="267"/>
      <c r="D85" s="267"/>
      <c r="E85" s="267"/>
      <c r="F85" s="267"/>
      <c r="G85" s="267"/>
      <c r="H85" s="267"/>
      <c r="I85" s="267"/>
      <c r="J85" s="267"/>
      <c r="K85" s="268"/>
      <c r="L85" s="171"/>
      <c r="M85" s="171"/>
      <c r="N85" s="171"/>
      <c r="O85" s="171"/>
      <c r="P85" s="172"/>
    </row>
    <row r="86" spans="1:16">
      <c r="A86" s="161"/>
      <c r="B86" s="26"/>
      <c r="C86" s="27"/>
      <c r="D86" s="27"/>
      <c r="E86" s="114"/>
      <c r="F86" s="26"/>
      <c r="G86" s="26"/>
      <c r="H86" s="26"/>
      <c r="I86" s="26"/>
      <c r="J86" s="26"/>
      <c r="K86" s="26"/>
      <c r="L86" s="26"/>
      <c r="M86" s="26"/>
      <c r="N86" s="26"/>
      <c r="O86" s="26"/>
      <c r="P86" s="26"/>
    </row>
    <row r="87" spans="1:16">
      <c r="A87" s="259" t="s">
        <v>5</v>
      </c>
      <c r="B87" s="259"/>
      <c r="C87" s="38"/>
      <c r="D87" s="260"/>
      <c r="E87" s="258"/>
      <c r="F87" s="26"/>
      <c r="G87" s="259" t="s">
        <v>27</v>
      </c>
      <c r="H87" s="259"/>
      <c r="I87" s="262"/>
      <c r="J87" s="262"/>
      <c r="K87" s="262"/>
      <c r="L87" s="262"/>
      <c r="M87" s="262"/>
      <c r="N87" s="261"/>
      <c r="O87" s="259"/>
      <c r="P87" s="26"/>
    </row>
    <row r="88" spans="1:16" s="26" customFormat="1">
      <c r="C88" s="39" t="s">
        <v>28</v>
      </c>
      <c r="D88" s="27"/>
      <c r="E88" s="27"/>
      <c r="K88" s="39" t="s">
        <v>28</v>
      </c>
    </row>
    <row r="89" spans="1:16" s="26" customFormat="1">
      <c r="C89" s="27"/>
      <c r="D89" s="27"/>
      <c r="E89" s="27"/>
    </row>
    <row r="90" spans="1:16" s="26" customFormat="1">
      <c r="A90" s="259" t="s">
        <v>6</v>
      </c>
      <c r="B90" s="259"/>
      <c r="C90" s="27"/>
      <c r="D90" s="27"/>
      <c r="E90" s="27"/>
      <c r="G90" s="259" t="s">
        <v>6</v>
      </c>
      <c r="H90" s="259"/>
    </row>
    <row r="91" spans="1:16" s="26" customFormat="1">
      <c r="C91" s="27"/>
      <c r="D91" s="27"/>
      <c r="E91" s="27"/>
    </row>
    <row r="92" spans="1:16" s="26" customFormat="1">
      <c r="C92" s="27"/>
      <c r="D92" s="27"/>
      <c r="E92" s="27"/>
    </row>
    <row r="93" spans="1:16" s="26" customFormat="1">
      <c r="C93" s="27"/>
      <c r="D93" s="27"/>
      <c r="E93" s="27"/>
    </row>
    <row r="94" spans="1:16" s="26" customFormat="1">
      <c r="C94" s="27"/>
      <c r="D94" s="27"/>
      <c r="E94" s="27"/>
    </row>
    <row r="95" spans="1:16" s="26" customFormat="1">
      <c r="C95" s="27"/>
      <c r="D95" s="27"/>
      <c r="E95" s="27"/>
    </row>
    <row r="96" spans="1:16" s="26" customFormat="1">
      <c r="C96" s="27"/>
      <c r="D96" s="27"/>
      <c r="E96" s="27"/>
    </row>
    <row r="97" spans="3:5" s="26" customFormat="1">
      <c r="C97" s="27"/>
      <c r="D97" s="27"/>
      <c r="E97" s="27"/>
    </row>
    <row r="98" spans="3:5" s="26" customFormat="1">
      <c r="C98" s="27"/>
      <c r="D98" s="27"/>
      <c r="E98" s="27"/>
    </row>
    <row r="99" spans="3:5" s="26" customFormat="1">
      <c r="C99" s="27"/>
      <c r="D99" s="27"/>
      <c r="E99" s="27"/>
    </row>
    <row r="100" spans="3:5" s="26" customFormat="1">
      <c r="C100" s="27"/>
      <c r="D100" s="27"/>
      <c r="E100" s="27"/>
    </row>
    <row r="101" spans="3:5" s="26" customFormat="1">
      <c r="C101" s="27"/>
      <c r="D101" s="27"/>
      <c r="E101" s="27"/>
    </row>
    <row r="102" spans="3:5" s="26" customFormat="1">
      <c r="C102" s="27"/>
      <c r="D102" s="27"/>
      <c r="E102" s="27"/>
    </row>
    <row r="103" spans="3:5" s="26" customFormat="1">
      <c r="C103" s="27"/>
      <c r="D103" s="27"/>
      <c r="E103" s="27"/>
    </row>
    <row r="104" spans="3:5" s="26" customFormat="1">
      <c r="C104" s="27"/>
      <c r="D104" s="27"/>
      <c r="E104" s="27"/>
    </row>
    <row r="105" spans="3:5" s="26" customFormat="1">
      <c r="C105" s="27"/>
      <c r="D105" s="27"/>
      <c r="E105" s="27"/>
    </row>
    <row r="106" spans="3:5" s="26" customFormat="1">
      <c r="C106" s="27"/>
      <c r="D106" s="27"/>
      <c r="E106" s="27"/>
    </row>
    <row r="107" spans="3:5" s="26" customFormat="1">
      <c r="C107" s="27"/>
      <c r="D107" s="27"/>
      <c r="E107" s="27"/>
    </row>
    <row r="108" spans="3:5" s="26" customFormat="1">
      <c r="C108" s="27"/>
      <c r="D108" s="27"/>
      <c r="E108" s="27"/>
    </row>
    <row r="109" spans="3:5" s="26" customFormat="1">
      <c r="C109" s="27"/>
      <c r="D109" s="27"/>
      <c r="E109" s="27"/>
    </row>
    <row r="110" spans="3:5" s="26" customFormat="1">
      <c r="C110" s="27"/>
      <c r="D110" s="27"/>
      <c r="E110" s="27"/>
    </row>
    <row r="111" spans="3:5" s="26" customFormat="1">
      <c r="C111" s="27"/>
      <c r="D111" s="27"/>
      <c r="E111" s="27"/>
    </row>
    <row r="112" spans="3:5" s="26" customFormat="1">
      <c r="C112" s="27"/>
      <c r="D112" s="27"/>
      <c r="E112" s="27"/>
    </row>
    <row r="113" spans="3:5" s="26" customFormat="1">
      <c r="C113" s="27"/>
      <c r="D113" s="27"/>
      <c r="E113" s="27"/>
    </row>
    <row r="114" spans="3:5" s="26" customFormat="1">
      <c r="C114" s="27"/>
      <c r="D114" s="27"/>
      <c r="E114" s="27"/>
    </row>
    <row r="115" spans="3:5" s="26" customFormat="1">
      <c r="C115" s="27"/>
      <c r="D115" s="27"/>
      <c r="E115" s="27"/>
    </row>
    <row r="116" spans="3:5" s="26" customFormat="1">
      <c r="C116" s="27"/>
      <c r="D116" s="27"/>
      <c r="E116" s="27"/>
    </row>
    <row r="117" spans="3:5" s="26" customFormat="1">
      <c r="C117" s="27"/>
      <c r="D117" s="27"/>
      <c r="E117" s="27"/>
    </row>
    <row r="118" spans="3:5" s="26" customFormat="1">
      <c r="C118" s="27"/>
      <c r="D118" s="27"/>
      <c r="E118" s="27"/>
    </row>
    <row r="119" spans="3:5" s="26" customFormat="1">
      <c r="C119" s="27"/>
      <c r="D119" s="27"/>
      <c r="E119" s="27"/>
    </row>
    <row r="120" spans="3:5" s="26" customFormat="1">
      <c r="C120" s="27"/>
      <c r="D120" s="27"/>
      <c r="E120" s="27"/>
    </row>
    <row r="121" spans="3:5" s="26" customFormat="1">
      <c r="C121" s="27"/>
      <c r="D121" s="27"/>
      <c r="E121" s="27"/>
    </row>
    <row r="122" spans="3:5" s="26" customFormat="1">
      <c r="C122" s="27"/>
      <c r="D122" s="27"/>
      <c r="E122" s="27"/>
    </row>
    <row r="123" spans="3:5" s="26" customFormat="1">
      <c r="C123" s="27"/>
      <c r="D123" s="27"/>
      <c r="E123" s="27"/>
    </row>
    <row r="124" spans="3:5" s="26" customFormat="1">
      <c r="C124" s="27"/>
      <c r="D124" s="27"/>
      <c r="E124" s="27"/>
    </row>
    <row r="125" spans="3:5" s="26" customFormat="1">
      <c r="C125" s="27"/>
      <c r="D125" s="27"/>
      <c r="E125" s="27"/>
    </row>
    <row r="126" spans="3:5" s="26" customFormat="1">
      <c r="C126" s="27"/>
      <c r="D126" s="27"/>
      <c r="E126" s="27"/>
    </row>
    <row r="127" spans="3:5" s="26" customFormat="1">
      <c r="C127" s="27"/>
      <c r="D127" s="27"/>
      <c r="E127" s="27"/>
    </row>
    <row r="128" spans="3:5" s="26" customFormat="1">
      <c r="C128" s="27"/>
      <c r="D128" s="27"/>
      <c r="E128" s="27"/>
    </row>
    <row r="129" spans="3:5" s="26" customFormat="1">
      <c r="C129" s="27"/>
      <c r="D129" s="27"/>
      <c r="E129" s="27"/>
    </row>
    <row r="130" spans="3:5" s="26" customFormat="1">
      <c r="C130" s="27"/>
      <c r="D130" s="27"/>
      <c r="E130" s="27"/>
    </row>
    <row r="131" spans="3:5" s="26" customFormat="1">
      <c r="C131" s="27"/>
      <c r="D131" s="27"/>
      <c r="E131" s="27"/>
    </row>
    <row r="132" spans="3:5" s="26" customFormat="1">
      <c r="C132" s="27"/>
      <c r="D132" s="27"/>
      <c r="E132" s="27"/>
    </row>
    <row r="133" spans="3:5" s="26" customFormat="1">
      <c r="C133" s="27"/>
      <c r="D133" s="27"/>
      <c r="E133" s="27"/>
    </row>
    <row r="134" spans="3:5" s="26" customFormat="1">
      <c r="C134" s="27"/>
      <c r="D134" s="27"/>
      <c r="E134" s="27"/>
    </row>
    <row r="135" spans="3:5" s="26" customFormat="1">
      <c r="C135" s="27"/>
      <c r="D135" s="27"/>
      <c r="E135" s="27"/>
    </row>
    <row r="136" spans="3:5" s="26" customFormat="1">
      <c r="C136" s="27"/>
      <c r="D136" s="27"/>
      <c r="E136" s="27"/>
    </row>
    <row r="137" spans="3:5" s="26" customFormat="1">
      <c r="C137" s="27"/>
      <c r="D137" s="27"/>
      <c r="E137" s="27"/>
    </row>
    <row r="138" spans="3:5" s="26" customFormat="1">
      <c r="C138" s="27"/>
      <c r="D138" s="27"/>
      <c r="E138" s="27"/>
    </row>
    <row r="139" spans="3:5" s="26" customFormat="1">
      <c r="C139" s="27"/>
      <c r="D139" s="27"/>
      <c r="E139" s="27"/>
    </row>
    <row r="140" spans="3:5" s="26" customFormat="1">
      <c r="C140" s="27"/>
      <c r="D140" s="27"/>
      <c r="E140" s="27"/>
    </row>
    <row r="141" spans="3:5" s="26" customFormat="1">
      <c r="C141" s="27"/>
      <c r="D141" s="27"/>
      <c r="E141" s="27"/>
    </row>
    <row r="142" spans="3:5" s="26" customFormat="1">
      <c r="C142" s="27"/>
      <c r="D142" s="27"/>
      <c r="E142" s="27"/>
    </row>
    <row r="143" spans="3:5" s="26" customFormat="1">
      <c r="C143" s="27"/>
      <c r="D143" s="27"/>
      <c r="E143" s="27"/>
    </row>
    <row r="144" spans="3:5" s="26" customFormat="1">
      <c r="C144" s="27"/>
      <c r="D144" s="27"/>
      <c r="E144" s="27"/>
    </row>
    <row r="145" spans="3:5" s="26" customFormat="1">
      <c r="C145" s="27"/>
      <c r="D145" s="27"/>
      <c r="E145" s="27"/>
    </row>
    <row r="146" spans="3:5" s="26" customFormat="1">
      <c r="C146" s="27"/>
      <c r="D146" s="27"/>
      <c r="E146" s="27"/>
    </row>
    <row r="147" spans="3:5" s="26" customFormat="1">
      <c r="C147" s="27"/>
      <c r="D147" s="27"/>
      <c r="E147" s="27"/>
    </row>
    <row r="148" spans="3:5" s="26" customFormat="1">
      <c r="C148" s="27"/>
      <c r="D148" s="27"/>
      <c r="E148" s="27"/>
    </row>
    <row r="149" spans="3:5" s="26" customFormat="1">
      <c r="C149" s="27"/>
      <c r="D149" s="27"/>
      <c r="E149" s="27"/>
    </row>
    <row r="150" spans="3:5" s="26" customFormat="1">
      <c r="C150" s="27"/>
      <c r="D150" s="27"/>
      <c r="E150" s="27"/>
    </row>
    <row r="151" spans="3:5" s="26" customFormat="1">
      <c r="C151" s="27"/>
      <c r="D151" s="27"/>
      <c r="E151" s="27"/>
    </row>
    <row r="152" spans="3:5" s="26" customFormat="1">
      <c r="C152" s="27"/>
      <c r="D152" s="27"/>
      <c r="E152" s="27"/>
    </row>
    <row r="153" spans="3:5" s="26" customFormat="1">
      <c r="C153" s="27"/>
      <c r="D153" s="27"/>
      <c r="E153" s="27"/>
    </row>
    <row r="154" spans="3:5" s="26" customFormat="1">
      <c r="C154" s="27"/>
      <c r="D154" s="27"/>
      <c r="E154" s="27"/>
    </row>
    <row r="155" spans="3:5" s="26" customFormat="1">
      <c r="C155" s="27"/>
      <c r="D155" s="27"/>
      <c r="E155" s="27"/>
    </row>
    <row r="156" spans="3:5" s="26" customFormat="1">
      <c r="C156" s="27"/>
      <c r="D156" s="27"/>
      <c r="E156" s="27"/>
    </row>
    <row r="157" spans="3:5" s="26" customFormat="1">
      <c r="C157" s="27"/>
      <c r="D157" s="27"/>
      <c r="E157" s="27"/>
    </row>
    <row r="158" spans="3:5" s="26" customFormat="1">
      <c r="C158" s="27"/>
      <c r="D158" s="27"/>
      <c r="E158" s="27"/>
    </row>
    <row r="159" spans="3:5" s="26" customFormat="1">
      <c r="C159" s="27"/>
      <c r="D159" s="27"/>
      <c r="E159" s="27"/>
    </row>
    <row r="160" spans="3:5" s="26" customFormat="1">
      <c r="C160" s="27"/>
      <c r="D160" s="27"/>
      <c r="E160" s="27"/>
    </row>
    <row r="161" spans="3:5" s="26" customFormat="1">
      <c r="C161" s="27"/>
      <c r="D161" s="27"/>
      <c r="E161" s="27"/>
    </row>
    <row r="162" spans="3:5" s="26" customFormat="1">
      <c r="C162" s="27"/>
      <c r="D162" s="27"/>
      <c r="E162" s="27"/>
    </row>
    <row r="163" spans="3:5" s="26" customFormat="1">
      <c r="C163" s="27"/>
      <c r="D163" s="27"/>
      <c r="E163" s="27"/>
    </row>
    <row r="164" spans="3:5" s="26" customFormat="1">
      <c r="C164" s="27"/>
      <c r="D164" s="27"/>
      <c r="E164" s="27"/>
    </row>
    <row r="165" spans="3:5" s="26" customFormat="1">
      <c r="C165" s="27"/>
      <c r="D165" s="27"/>
      <c r="E165" s="27"/>
    </row>
    <row r="166" spans="3:5" s="26" customFormat="1">
      <c r="C166" s="27"/>
      <c r="D166" s="27"/>
      <c r="E166" s="27"/>
    </row>
    <row r="167" spans="3:5" s="26" customFormat="1">
      <c r="C167" s="27"/>
      <c r="D167" s="27"/>
      <c r="E167" s="27"/>
    </row>
    <row r="168" spans="3:5" s="26" customFormat="1">
      <c r="C168" s="27"/>
      <c r="D168" s="27"/>
      <c r="E168" s="27"/>
    </row>
    <row r="169" spans="3:5" s="26" customFormat="1">
      <c r="C169" s="27"/>
      <c r="D169" s="27"/>
      <c r="E169" s="27"/>
    </row>
    <row r="170" spans="3:5" s="26" customFormat="1">
      <c r="C170" s="27"/>
      <c r="D170" s="27"/>
      <c r="E170" s="27"/>
    </row>
    <row r="171" spans="3:5" s="26" customFormat="1">
      <c r="C171" s="27"/>
      <c r="D171" s="27"/>
      <c r="E171" s="27"/>
    </row>
    <row r="172" spans="3:5" s="26" customFormat="1">
      <c r="C172" s="27"/>
      <c r="D172" s="27"/>
      <c r="E172" s="27"/>
    </row>
    <row r="173" spans="3:5" s="26" customFormat="1">
      <c r="C173" s="27"/>
      <c r="D173" s="27"/>
      <c r="E173" s="27"/>
    </row>
    <row r="174" spans="3:5" s="26" customFormat="1">
      <c r="C174" s="27"/>
      <c r="D174" s="27"/>
      <c r="E174" s="27"/>
    </row>
    <row r="175" spans="3:5" s="26" customFormat="1">
      <c r="C175" s="27"/>
      <c r="D175" s="27"/>
      <c r="E175" s="27"/>
    </row>
    <row r="176" spans="3:5" s="26" customFormat="1">
      <c r="C176" s="27"/>
      <c r="D176" s="27"/>
      <c r="E176" s="27"/>
    </row>
    <row r="177" spans="3:5" s="26" customFormat="1">
      <c r="C177" s="27"/>
      <c r="D177" s="27"/>
      <c r="E177" s="27"/>
    </row>
    <row r="178" spans="3:5" s="26" customFormat="1">
      <c r="C178" s="27"/>
      <c r="D178" s="27"/>
      <c r="E178" s="27"/>
    </row>
    <row r="179" spans="3:5" s="26" customFormat="1">
      <c r="C179" s="27"/>
      <c r="D179" s="27"/>
      <c r="E179" s="27"/>
    </row>
    <row r="180" spans="3:5" s="26" customFormat="1">
      <c r="C180" s="27"/>
      <c r="D180" s="27"/>
      <c r="E180" s="27"/>
    </row>
    <row r="181" spans="3:5" s="26" customFormat="1">
      <c r="C181" s="27"/>
      <c r="D181" s="27"/>
      <c r="E181" s="27"/>
    </row>
    <row r="182" spans="3:5" s="26" customFormat="1">
      <c r="C182" s="27"/>
      <c r="D182" s="27"/>
      <c r="E182" s="27"/>
    </row>
    <row r="183" spans="3:5" s="26" customFormat="1">
      <c r="C183" s="27"/>
      <c r="D183" s="27"/>
      <c r="E183" s="27"/>
    </row>
    <row r="184" spans="3:5" s="26" customFormat="1">
      <c r="C184" s="27"/>
      <c r="D184" s="27"/>
      <c r="E184" s="27"/>
    </row>
    <row r="185" spans="3:5" s="26" customFormat="1">
      <c r="C185" s="27"/>
      <c r="D185" s="27"/>
      <c r="E185" s="27"/>
    </row>
    <row r="186" spans="3:5" s="26" customFormat="1">
      <c r="C186" s="27"/>
      <c r="D186" s="27"/>
      <c r="E186" s="27"/>
    </row>
    <row r="187" spans="3:5" s="26" customFormat="1">
      <c r="C187" s="27"/>
      <c r="D187" s="27"/>
      <c r="E187" s="27"/>
    </row>
    <row r="188" spans="3:5" s="26" customFormat="1">
      <c r="C188" s="27"/>
      <c r="D188" s="27"/>
      <c r="E188" s="27"/>
    </row>
    <row r="189" spans="3:5" s="26" customFormat="1">
      <c r="C189" s="27"/>
      <c r="D189" s="27"/>
      <c r="E189" s="27"/>
    </row>
    <row r="190" spans="3:5" s="26" customFormat="1">
      <c r="C190" s="27"/>
      <c r="D190" s="27"/>
      <c r="E190" s="27"/>
    </row>
    <row r="191" spans="3:5" s="26" customFormat="1">
      <c r="C191" s="27"/>
      <c r="D191" s="27"/>
      <c r="E191" s="27"/>
    </row>
    <row r="192" spans="3:5" s="26" customFormat="1">
      <c r="C192" s="27"/>
      <c r="D192" s="27"/>
      <c r="E192" s="27"/>
    </row>
    <row r="193" spans="3:5" s="26" customFormat="1">
      <c r="C193" s="27"/>
      <c r="D193" s="27"/>
      <c r="E193" s="27"/>
    </row>
    <row r="194" spans="3:5" s="26" customFormat="1">
      <c r="C194" s="27"/>
      <c r="D194" s="27"/>
      <c r="E194" s="27"/>
    </row>
    <row r="195" spans="3:5" s="26" customFormat="1">
      <c r="C195" s="27"/>
      <c r="D195" s="27"/>
      <c r="E195" s="27"/>
    </row>
    <row r="196" spans="3:5" s="26" customFormat="1">
      <c r="C196" s="27"/>
      <c r="D196" s="27"/>
      <c r="E196" s="27"/>
    </row>
    <row r="197" spans="3:5" s="26" customFormat="1">
      <c r="C197" s="27"/>
      <c r="D197" s="27"/>
      <c r="E197" s="27"/>
    </row>
    <row r="198" spans="3:5" s="26" customFormat="1">
      <c r="C198" s="27"/>
      <c r="D198" s="27"/>
      <c r="E198" s="27"/>
    </row>
    <row r="199" spans="3:5" s="26" customFormat="1">
      <c r="C199" s="27"/>
      <c r="D199" s="27"/>
      <c r="E199" s="27"/>
    </row>
    <row r="200" spans="3:5" s="26" customFormat="1">
      <c r="C200" s="27"/>
      <c r="D200" s="27"/>
      <c r="E200" s="27"/>
    </row>
    <row r="201" spans="3:5" s="26" customFormat="1">
      <c r="C201" s="27"/>
      <c r="D201" s="27"/>
      <c r="E201" s="27"/>
    </row>
    <row r="202" spans="3:5" s="26" customFormat="1">
      <c r="C202" s="27"/>
      <c r="D202" s="27"/>
      <c r="E202" s="27"/>
    </row>
    <row r="203" spans="3:5" s="26" customFormat="1">
      <c r="C203" s="27"/>
      <c r="D203" s="27"/>
      <c r="E203" s="27"/>
    </row>
    <row r="204" spans="3:5" s="26" customFormat="1">
      <c r="C204" s="27"/>
      <c r="D204" s="27"/>
      <c r="E204" s="27"/>
    </row>
    <row r="205" spans="3:5" s="26" customFormat="1">
      <c r="C205" s="27"/>
      <c r="D205" s="27"/>
      <c r="E205" s="27"/>
    </row>
    <row r="206" spans="3:5" s="26" customFormat="1">
      <c r="C206" s="27"/>
      <c r="D206" s="27"/>
      <c r="E206" s="27"/>
    </row>
    <row r="207" spans="3:5" s="26" customFormat="1">
      <c r="C207" s="27"/>
      <c r="D207" s="27"/>
      <c r="E207" s="27"/>
    </row>
    <row r="208" spans="3:5" s="26" customFormat="1">
      <c r="C208" s="27"/>
      <c r="D208" s="27"/>
      <c r="E208" s="27"/>
    </row>
    <row r="209" spans="3:5" s="26" customFormat="1">
      <c r="C209" s="27"/>
      <c r="D209" s="27"/>
      <c r="E209" s="27"/>
    </row>
    <row r="210" spans="3:5" s="26" customFormat="1">
      <c r="C210" s="27"/>
      <c r="D210" s="27"/>
      <c r="E210" s="27"/>
    </row>
    <row r="211" spans="3:5" s="26" customFormat="1">
      <c r="C211" s="27"/>
      <c r="D211" s="27"/>
      <c r="E211" s="27"/>
    </row>
    <row r="212" spans="3:5" s="26" customFormat="1">
      <c r="C212" s="27"/>
      <c r="D212" s="27"/>
      <c r="E212" s="27"/>
    </row>
    <row r="213" spans="3:5" s="26" customFormat="1">
      <c r="C213" s="27"/>
      <c r="D213" s="27"/>
      <c r="E213" s="27"/>
    </row>
    <row r="214" spans="3:5" s="26" customFormat="1">
      <c r="C214" s="27"/>
      <c r="D214" s="27"/>
      <c r="E214" s="27"/>
    </row>
    <row r="215" spans="3:5" s="26" customFormat="1">
      <c r="C215" s="27"/>
      <c r="D215" s="27"/>
      <c r="E215" s="27"/>
    </row>
    <row r="216" spans="3:5" s="26" customFormat="1">
      <c r="C216" s="27"/>
      <c r="D216" s="27"/>
      <c r="E216" s="27"/>
    </row>
    <row r="217" spans="3:5" s="26" customFormat="1">
      <c r="C217" s="27"/>
      <c r="D217" s="27"/>
      <c r="E217" s="27"/>
    </row>
    <row r="218" spans="3:5" s="26" customFormat="1">
      <c r="C218" s="27"/>
      <c r="D218" s="27"/>
      <c r="E218" s="27"/>
    </row>
    <row r="219" spans="3:5" s="26" customFormat="1">
      <c r="C219" s="27"/>
      <c r="D219" s="27"/>
      <c r="E219" s="27"/>
    </row>
    <row r="220" spans="3:5" s="26" customFormat="1">
      <c r="C220" s="27"/>
      <c r="D220" s="27"/>
      <c r="E220" s="27"/>
    </row>
    <row r="221" spans="3:5" s="26" customFormat="1">
      <c r="C221" s="27"/>
      <c r="D221" s="27"/>
      <c r="E221" s="27"/>
    </row>
    <row r="222" spans="3:5" s="26" customFormat="1">
      <c r="C222" s="27"/>
      <c r="D222" s="27"/>
      <c r="E222" s="27"/>
    </row>
    <row r="223" spans="3:5" s="26" customFormat="1">
      <c r="C223" s="27"/>
      <c r="D223" s="27"/>
      <c r="E223" s="27"/>
    </row>
    <row r="224" spans="3:5" s="26" customFormat="1">
      <c r="C224" s="27"/>
      <c r="D224" s="27"/>
      <c r="E224" s="27"/>
    </row>
    <row r="225" spans="3:5" s="26" customFormat="1">
      <c r="C225" s="27"/>
      <c r="D225" s="27"/>
      <c r="E225" s="27"/>
    </row>
    <row r="226" spans="3:5" s="26" customFormat="1">
      <c r="C226" s="27"/>
      <c r="D226" s="27"/>
      <c r="E226" s="27"/>
    </row>
    <row r="227" spans="3:5" s="26" customFormat="1">
      <c r="C227" s="27"/>
      <c r="D227" s="27"/>
      <c r="E227" s="27"/>
    </row>
    <row r="228" spans="3:5" s="26" customFormat="1">
      <c r="C228" s="27"/>
      <c r="D228" s="27"/>
      <c r="E228" s="27"/>
    </row>
    <row r="229" spans="3:5" s="26" customFormat="1">
      <c r="C229" s="27"/>
      <c r="D229" s="27"/>
      <c r="E229" s="27"/>
    </row>
    <row r="230" spans="3:5" s="26" customFormat="1">
      <c r="C230" s="27"/>
      <c r="D230" s="27"/>
      <c r="E230" s="27"/>
    </row>
    <row r="231" spans="3:5" s="26" customFormat="1">
      <c r="C231" s="27"/>
      <c r="D231" s="27"/>
      <c r="E231" s="27"/>
    </row>
    <row r="232" spans="3:5" s="26" customFormat="1">
      <c r="C232" s="27"/>
      <c r="D232" s="27"/>
      <c r="E232" s="27"/>
    </row>
    <row r="233" spans="3:5" s="26" customFormat="1">
      <c r="C233" s="27"/>
      <c r="D233" s="27"/>
      <c r="E233" s="27"/>
    </row>
    <row r="234" spans="3:5" s="26" customFormat="1">
      <c r="C234" s="27"/>
      <c r="D234" s="27"/>
      <c r="E234" s="27"/>
    </row>
    <row r="235" spans="3:5" s="26" customFormat="1">
      <c r="C235" s="27"/>
      <c r="D235" s="27"/>
      <c r="E235" s="27"/>
    </row>
    <row r="236" spans="3:5" s="26" customFormat="1">
      <c r="C236" s="27"/>
      <c r="D236" s="27"/>
      <c r="E236" s="27"/>
    </row>
    <row r="237" spans="3:5" s="26" customFormat="1">
      <c r="C237" s="27"/>
      <c r="D237" s="27"/>
      <c r="E237" s="27"/>
    </row>
    <row r="238" spans="3:5" s="26" customFormat="1">
      <c r="C238" s="27"/>
      <c r="D238" s="27"/>
      <c r="E238" s="27"/>
    </row>
    <row r="239" spans="3:5" s="26" customFormat="1">
      <c r="C239" s="27"/>
      <c r="D239" s="27"/>
      <c r="E239" s="27"/>
    </row>
    <row r="240" spans="3:5" s="26" customFormat="1">
      <c r="C240" s="27"/>
      <c r="D240" s="27"/>
      <c r="E240" s="27"/>
    </row>
    <row r="241" spans="3:5" s="26" customFormat="1">
      <c r="C241" s="27"/>
      <c r="D241" s="27"/>
      <c r="E241" s="27"/>
    </row>
    <row r="242" spans="3:5" s="26" customFormat="1">
      <c r="C242" s="27"/>
      <c r="D242" s="27"/>
      <c r="E242" s="27"/>
    </row>
    <row r="243" spans="3:5" s="26" customFormat="1">
      <c r="C243" s="27"/>
      <c r="D243" s="27"/>
      <c r="E243" s="27"/>
    </row>
    <row r="244" spans="3:5" s="26" customFormat="1">
      <c r="C244" s="27"/>
      <c r="D244" s="27"/>
      <c r="E244" s="27"/>
    </row>
    <row r="245" spans="3:5" s="26" customFormat="1">
      <c r="C245" s="27"/>
      <c r="D245" s="27"/>
      <c r="E245" s="27"/>
    </row>
    <row r="246" spans="3:5" s="26" customFormat="1">
      <c r="C246" s="27"/>
      <c r="D246" s="27"/>
      <c r="E246" s="27"/>
    </row>
    <row r="247" spans="3:5" s="26" customFormat="1">
      <c r="C247" s="27"/>
      <c r="D247" s="27"/>
      <c r="E247" s="27"/>
    </row>
    <row r="248" spans="3:5" s="26" customFormat="1">
      <c r="C248" s="27"/>
      <c r="D248" s="27"/>
      <c r="E248" s="27"/>
    </row>
    <row r="249" spans="3:5" s="26" customFormat="1">
      <c r="C249" s="27"/>
      <c r="D249" s="27"/>
      <c r="E249" s="27"/>
    </row>
    <row r="250" spans="3:5" s="26" customFormat="1">
      <c r="C250" s="27"/>
      <c r="D250" s="27"/>
      <c r="E250" s="27"/>
    </row>
    <row r="251" spans="3:5" s="26" customFormat="1">
      <c r="C251" s="27"/>
      <c r="D251" s="27"/>
      <c r="E251" s="27"/>
    </row>
    <row r="252" spans="3:5" s="26" customFormat="1">
      <c r="C252" s="27"/>
      <c r="D252" s="27"/>
      <c r="E252" s="27"/>
    </row>
    <row r="253" spans="3:5" s="26" customFormat="1">
      <c r="C253" s="27"/>
      <c r="D253" s="27"/>
      <c r="E253" s="27"/>
    </row>
    <row r="254" spans="3:5" s="26" customFormat="1">
      <c r="C254" s="27"/>
      <c r="D254" s="27"/>
      <c r="E254" s="27"/>
    </row>
    <row r="255" spans="3:5" s="26" customFormat="1">
      <c r="C255" s="27"/>
      <c r="D255" s="27"/>
      <c r="E255" s="27"/>
    </row>
    <row r="256" spans="3:5" s="26" customFormat="1">
      <c r="C256" s="27"/>
      <c r="D256" s="27"/>
      <c r="E256" s="27"/>
    </row>
    <row r="257" spans="3:5" s="26" customFormat="1">
      <c r="C257" s="27"/>
      <c r="D257" s="27"/>
      <c r="E257" s="27"/>
    </row>
    <row r="258" spans="3:5" s="26" customFormat="1">
      <c r="C258" s="27"/>
      <c r="D258" s="27"/>
      <c r="E258" s="27"/>
    </row>
    <row r="259" spans="3:5" s="26" customFormat="1">
      <c r="C259" s="27"/>
      <c r="D259" s="27"/>
      <c r="E259" s="27"/>
    </row>
    <row r="260" spans="3:5" s="26" customFormat="1">
      <c r="C260" s="27"/>
      <c r="D260" s="27"/>
      <c r="E260" s="27"/>
    </row>
    <row r="261" spans="3:5" s="26" customFormat="1">
      <c r="C261" s="27"/>
      <c r="D261" s="27"/>
      <c r="E261" s="27"/>
    </row>
    <row r="262" spans="3:5" s="26" customFormat="1">
      <c r="C262" s="27"/>
      <c r="D262" s="27"/>
      <c r="E262" s="27"/>
    </row>
    <row r="263" spans="3:5" s="26" customFormat="1">
      <c r="C263" s="27"/>
      <c r="D263" s="27"/>
      <c r="E263" s="27"/>
    </row>
    <row r="264" spans="3:5" s="26" customFormat="1">
      <c r="C264" s="27"/>
      <c r="D264" s="27"/>
      <c r="E264" s="27"/>
    </row>
    <row r="265" spans="3:5" s="26" customFormat="1">
      <c r="C265" s="27"/>
      <c r="D265" s="27"/>
      <c r="E265" s="27"/>
    </row>
    <row r="266" spans="3:5" s="26" customFormat="1">
      <c r="C266" s="27"/>
      <c r="D266" s="27"/>
      <c r="E266" s="27"/>
    </row>
    <row r="267" spans="3:5" s="26" customFormat="1">
      <c r="C267" s="27"/>
      <c r="D267" s="27"/>
      <c r="E267" s="27"/>
    </row>
    <row r="268" spans="3:5" s="26" customFormat="1">
      <c r="C268" s="27"/>
      <c r="D268" s="27"/>
      <c r="E268" s="27"/>
    </row>
    <row r="269" spans="3:5" s="26" customFormat="1">
      <c r="C269" s="27"/>
      <c r="D269" s="27"/>
      <c r="E269" s="27"/>
    </row>
    <row r="270" spans="3:5" s="26" customFormat="1">
      <c r="C270" s="27"/>
      <c r="D270" s="27"/>
      <c r="E270" s="27"/>
    </row>
    <row r="271" spans="3:5" s="26" customFormat="1">
      <c r="C271" s="27"/>
      <c r="D271" s="27"/>
      <c r="E271" s="27"/>
    </row>
    <row r="272" spans="3:5" s="26" customFormat="1">
      <c r="C272" s="27"/>
      <c r="D272" s="27"/>
      <c r="E272" s="27"/>
    </row>
    <row r="273" spans="3:5" s="26" customFormat="1">
      <c r="C273" s="27"/>
      <c r="D273" s="27"/>
      <c r="E273" s="27"/>
    </row>
    <row r="274" spans="3:5" s="26" customFormat="1">
      <c r="C274" s="27"/>
      <c r="D274" s="27"/>
      <c r="E274" s="27"/>
    </row>
    <row r="275" spans="3:5" s="26" customFormat="1">
      <c r="C275" s="27"/>
      <c r="D275" s="27"/>
      <c r="E275" s="27"/>
    </row>
    <row r="276" spans="3:5" s="26" customFormat="1">
      <c r="C276" s="27"/>
      <c r="D276" s="27"/>
      <c r="E276" s="27"/>
    </row>
    <row r="277" spans="3:5" s="26" customFormat="1">
      <c r="C277" s="27"/>
      <c r="D277" s="27"/>
      <c r="E277" s="27"/>
    </row>
    <row r="278" spans="3:5" s="26" customFormat="1">
      <c r="C278" s="27"/>
      <c r="D278" s="27"/>
      <c r="E278" s="27"/>
    </row>
    <row r="279" spans="3:5" s="26" customFormat="1">
      <c r="C279" s="27"/>
      <c r="D279" s="27"/>
      <c r="E279" s="27"/>
    </row>
    <row r="280" spans="3:5" s="26" customFormat="1">
      <c r="C280" s="27"/>
      <c r="D280" s="27"/>
      <c r="E280" s="27"/>
    </row>
    <row r="281" spans="3:5" s="26" customFormat="1">
      <c r="C281" s="27"/>
      <c r="D281" s="27"/>
      <c r="E281" s="27"/>
    </row>
    <row r="282" spans="3:5" s="26" customFormat="1">
      <c r="C282" s="27"/>
      <c r="D282" s="27"/>
      <c r="E282" s="27"/>
    </row>
    <row r="283" spans="3:5" s="26" customFormat="1">
      <c r="C283" s="27"/>
      <c r="D283" s="27"/>
      <c r="E283" s="27"/>
    </row>
    <row r="284" spans="3:5" s="26" customFormat="1">
      <c r="C284" s="27"/>
      <c r="D284" s="27"/>
      <c r="E284" s="27"/>
    </row>
    <row r="285" spans="3:5" s="26" customFormat="1">
      <c r="C285" s="27"/>
      <c r="D285" s="27"/>
      <c r="E285" s="27"/>
    </row>
    <row r="286" spans="3:5" s="26" customFormat="1">
      <c r="C286" s="27"/>
      <c r="D286" s="27"/>
      <c r="E286" s="27"/>
    </row>
    <row r="287" spans="3:5" s="26" customFormat="1">
      <c r="C287" s="27"/>
      <c r="D287" s="27"/>
      <c r="E287" s="27"/>
    </row>
    <row r="288" spans="3:5" s="26" customFormat="1">
      <c r="C288" s="27"/>
      <c r="D288" s="27"/>
      <c r="E288" s="27"/>
    </row>
    <row r="289" spans="3:5" s="26" customFormat="1">
      <c r="C289" s="27"/>
      <c r="D289" s="27"/>
      <c r="E289" s="27"/>
    </row>
    <row r="290" spans="3:5" s="26" customFormat="1">
      <c r="C290" s="27"/>
      <c r="D290" s="27"/>
      <c r="E290" s="27"/>
    </row>
    <row r="291" spans="3:5" s="26" customFormat="1">
      <c r="C291" s="27"/>
      <c r="D291" s="27"/>
      <c r="E291" s="27"/>
    </row>
    <row r="292" spans="3:5" s="26" customFormat="1">
      <c r="C292" s="27"/>
      <c r="D292" s="27"/>
      <c r="E292" s="27"/>
    </row>
    <row r="293" spans="3:5" s="26" customFormat="1">
      <c r="C293" s="27"/>
      <c r="D293" s="27"/>
      <c r="E293" s="27"/>
    </row>
    <row r="294" spans="3:5" s="26" customFormat="1">
      <c r="C294" s="27"/>
      <c r="D294" s="27"/>
      <c r="E294" s="27"/>
    </row>
    <row r="295" spans="3:5" s="26" customFormat="1">
      <c r="C295" s="27"/>
      <c r="D295" s="27"/>
      <c r="E295" s="27"/>
    </row>
    <row r="296" spans="3:5" s="26" customFormat="1">
      <c r="C296" s="27"/>
      <c r="D296" s="27"/>
      <c r="E296" s="27"/>
    </row>
    <row r="297" spans="3:5" s="26" customFormat="1">
      <c r="C297" s="27"/>
      <c r="D297" s="27"/>
      <c r="E297" s="27"/>
    </row>
    <row r="298" spans="3:5" s="26" customFormat="1">
      <c r="C298" s="27"/>
      <c r="D298" s="27"/>
      <c r="E298" s="27"/>
    </row>
    <row r="299" spans="3:5" s="26" customFormat="1">
      <c r="C299" s="27"/>
      <c r="D299" s="27"/>
      <c r="E299" s="27"/>
    </row>
    <row r="300" spans="3:5" s="26" customFormat="1">
      <c r="C300" s="27"/>
      <c r="D300" s="27"/>
      <c r="E300" s="27"/>
    </row>
    <row r="301" spans="3:5" s="26" customFormat="1">
      <c r="C301" s="27"/>
      <c r="D301" s="27"/>
      <c r="E301" s="27"/>
    </row>
    <row r="302" spans="3:5" s="26" customFormat="1">
      <c r="C302" s="27"/>
      <c r="D302" s="27"/>
      <c r="E302" s="27"/>
    </row>
    <row r="303" spans="3:5" s="26" customFormat="1">
      <c r="C303" s="27"/>
      <c r="D303" s="27"/>
      <c r="E303" s="27"/>
    </row>
    <row r="304" spans="3:5" s="26" customFormat="1">
      <c r="C304" s="27"/>
      <c r="D304" s="27"/>
      <c r="E304" s="27"/>
    </row>
    <row r="305" spans="3:5" s="26" customFormat="1">
      <c r="C305" s="27"/>
      <c r="D305" s="27"/>
      <c r="E305" s="27"/>
    </row>
    <row r="306" spans="3:5" s="26" customFormat="1">
      <c r="C306" s="27"/>
      <c r="D306" s="27"/>
      <c r="E306" s="27"/>
    </row>
    <row r="307" spans="3:5" s="26" customFormat="1">
      <c r="C307" s="27"/>
      <c r="D307" s="27"/>
      <c r="E307" s="27"/>
    </row>
    <row r="308" spans="3:5" s="26" customFormat="1">
      <c r="C308" s="27"/>
      <c r="D308" s="27"/>
      <c r="E308" s="27"/>
    </row>
    <row r="309" spans="3:5" s="26" customFormat="1">
      <c r="C309" s="27"/>
      <c r="D309" s="27"/>
      <c r="E309" s="27"/>
    </row>
    <row r="310" spans="3:5" s="26" customFormat="1">
      <c r="C310" s="27"/>
      <c r="D310" s="27"/>
      <c r="E310" s="27"/>
    </row>
    <row r="311" spans="3:5" s="26" customFormat="1">
      <c r="C311" s="27"/>
      <c r="D311" s="27"/>
      <c r="E311" s="27"/>
    </row>
    <row r="312" spans="3:5" s="26" customFormat="1">
      <c r="C312" s="27"/>
      <c r="D312" s="27"/>
      <c r="E312" s="27"/>
    </row>
    <row r="313" spans="3:5" s="26" customFormat="1">
      <c r="C313" s="27"/>
      <c r="D313" s="27"/>
      <c r="E313" s="27"/>
    </row>
    <row r="314" spans="3:5" s="26" customFormat="1">
      <c r="C314" s="27"/>
      <c r="D314" s="27"/>
      <c r="E314" s="27"/>
    </row>
    <row r="315" spans="3:5" s="26" customFormat="1">
      <c r="C315" s="27"/>
      <c r="D315" s="27"/>
      <c r="E315" s="27"/>
    </row>
    <row r="316" spans="3:5" s="26" customFormat="1">
      <c r="C316" s="27"/>
      <c r="D316" s="27"/>
      <c r="E316" s="27"/>
    </row>
    <row r="317" spans="3:5" s="26" customFormat="1">
      <c r="C317" s="27"/>
      <c r="D317" s="27"/>
      <c r="E317" s="27"/>
    </row>
    <row r="318" spans="3:5" s="26" customFormat="1">
      <c r="C318" s="27"/>
      <c r="D318" s="27"/>
      <c r="E318" s="27"/>
    </row>
    <row r="319" spans="3:5" s="26" customFormat="1">
      <c r="C319" s="27"/>
      <c r="D319" s="27"/>
      <c r="E319" s="27"/>
    </row>
    <row r="320" spans="3:5" s="26" customFormat="1">
      <c r="C320" s="27"/>
      <c r="D320" s="27"/>
      <c r="E320" s="27"/>
    </row>
    <row r="321" spans="3:5" s="26" customFormat="1">
      <c r="C321" s="27"/>
      <c r="D321" s="27"/>
      <c r="E321" s="27"/>
    </row>
    <row r="322" spans="3:5" s="26" customFormat="1">
      <c r="C322" s="27"/>
      <c r="D322" s="27"/>
      <c r="E322" s="27"/>
    </row>
    <row r="323" spans="3:5" s="26" customFormat="1">
      <c r="C323" s="27"/>
      <c r="D323" s="27"/>
      <c r="E323" s="27"/>
    </row>
    <row r="324" spans="3:5" s="26" customFormat="1">
      <c r="C324" s="27"/>
      <c r="D324" s="27"/>
      <c r="E324" s="27"/>
    </row>
    <row r="325" spans="3:5" s="26" customFormat="1">
      <c r="C325" s="27"/>
      <c r="D325" s="27"/>
      <c r="E325" s="27"/>
    </row>
    <row r="326" spans="3:5" s="26" customFormat="1">
      <c r="C326" s="27"/>
      <c r="D326" s="27"/>
      <c r="E326" s="27"/>
    </row>
    <row r="327" spans="3:5" s="26" customFormat="1">
      <c r="C327" s="27"/>
      <c r="D327" s="27"/>
      <c r="E327" s="27"/>
    </row>
    <row r="328" spans="3:5" s="26" customFormat="1">
      <c r="C328" s="27"/>
      <c r="D328" s="27"/>
      <c r="E328" s="27"/>
    </row>
    <row r="329" spans="3:5" s="26" customFormat="1">
      <c r="C329" s="27"/>
      <c r="D329" s="27"/>
      <c r="E329" s="27"/>
    </row>
    <row r="330" spans="3:5" s="26" customFormat="1">
      <c r="C330" s="27"/>
      <c r="D330" s="27"/>
      <c r="E330" s="27"/>
    </row>
    <row r="331" spans="3:5" s="26" customFormat="1">
      <c r="C331" s="27"/>
      <c r="D331" s="27"/>
      <c r="E331" s="27"/>
    </row>
    <row r="332" spans="3:5" s="26" customFormat="1">
      <c r="C332" s="27"/>
      <c r="D332" s="27"/>
      <c r="E332" s="27"/>
    </row>
    <row r="333" spans="3:5" s="26" customFormat="1">
      <c r="C333" s="27"/>
      <c r="D333" s="27"/>
      <c r="E333" s="27"/>
    </row>
    <row r="334" spans="3:5" s="26" customFormat="1">
      <c r="C334" s="27"/>
      <c r="D334" s="27"/>
      <c r="E334" s="27"/>
    </row>
    <row r="335" spans="3:5" s="26" customFormat="1">
      <c r="C335" s="27"/>
      <c r="D335" s="27"/>
      <c r="E335" s="27"/>
    </row>
    <row r="336" spans="3:5" s="26" customFormat="1">
      <c r="C336" s="27"/>
      <c r="D336" s="27"/>
      <c r="E336" s="27"/>
    </row>
    <row r="337" spans="3:5" s="26" customFormat="1">
      <c r="C337" s="27"/>
      <c r="D337" s="27"/>
      <c r="E337" s="27"/>
    </row>
    <row r="338" spans="3:5" s="26" customFormat="1">
      <c r="C338" s="27"/>
      <c r="D338" s="27"/>
      <c r="E338" s="27"/>
    </row>
    <row r="339" spans="3:5" s="26" customFormat="1">
      <c r="C339" s="27"/>
      <c r="D339" s="27"/>
      <c r="E339" s="27"/>
    </row>
    <row r="340" spans="3:5" s="26" customFormat="1">
      <c r="C340" s="27"/>
      <c r="D340" s="27"/>
      <c r="E340" s="27"/>
    </row>
    <row r="341" spans="3:5" s="26" customFormat="1">
      <c r="C341" s="27"/>
      <c r="D341" s="27"/>
      <c r="E341" s="27"/>
    </row>
    <row r="342" spans="3:5" s="26" customFormat="1">
      <c r="C342" s="27"/>
      <c r="D342" s="27"/>
      <c r="E342" s="27"/>
    </row>
    <row r="343" spans="3:5" s="26" customFormat="1">
      <c r="C343" s="27"/>
      <c r="D343" s="27"/>
      <c r="E343" s="27"/>
    </row>
    <row r="344" spans="3:5" s="26" customFormat="1">
      <c r="C344" s="27"/>
      <c r="D344" s="27"/>
      <c r="E344" s="27"/>
    </row>
    <row r="345" spans="3:5" s="26" customFormat="1">
      <c r="C345" s="27"/>
      <c r="D345" s="27"/>
      <c r="E345" s="27"/>
    </row>
    <row r="346" spans="3:5" s="26" customFormat="1">
      <c r="C346" s="27"/>
      <c r="D346" s="27"/>
      <c r="E346" s="27"/>
    </row>
    <row r="347" spans="3:5" s="26" customFormat="1">
      <c r="C347" s="27"/>
      <c r="D347" s="27"/>
      <c r="E347" s="27"/>
    </row>
    <row r="348" spans="3:5" s="26" customFormat="1">
      <c r="C348" s="27"/>
      <c r="D348" s="27"/>
      <c r="E348" s="27"/>
    </row>
    <row r="349" spans="3:5" s="26" customFormat="1">
      <c r="C349" s="27"/>
      <c r="D349" s="27"/>
      <c r="E349" s="27"/>
    </row>
    <row r="350" spans="3:5" s="26" customFormat="1">
      <c r="C350" s="27"/>
      <c r="D350" s="27"/>
      <c r="E350" s="27"/>
    </row>
    <row r="351" spans="3:5" s="26" customFormat="1">
      <c r="C351" s="27"/>
      <c r="D351" s="27"/>
      <c r="E351" s="27"/>
    </row>
    <row r="352" spans="3:5" s="26" customFormat="1">
      <c r="C352" s="27"/>
      <c r="D352" s="27"/>
      <c r="E352" s="27"/>
    </row>
    <row r="353" spans="3:5" s="26" customFormat="1">
      <c r="C353" s="27"/>
      <c r="D353" s="27"/>
      <c r="E353" s="27"/>
    </row>
    <row r="354" spans="3:5" s="26" customFormat="1">
      <c r="C354" s="27"/>
      <c r="D354" s="27"/>
      <c r="E354" s="27"/>
    </row>
    <row r="355" spans="3:5" s="26" customFormat="1">
      <c r="C355" s="27"/>
      <c r="D355" s="27"/>
      <c r="E355" s="27"/>
    </row>
    <row r="356" spans="3:5" s="26" customFormat="1">
      <c r="C356" s="27"/>
      <c r="D356" s="27"/>
      <c r="E356" s="27"/>
    </row>
    <row r="357" spans="3:5" s="26" customFormat="1">
      <c r="C357" s="27"/>
      <c r="D357" s="27"/>
      <c r="E357" s="27"/>
    </row>
    <row r="358" spans="3:5" s="26" customFormat="1">
      <c r="C358" s="27"/>
      <c r="D358" s="27"/>
      <c r="E358" s="27"/>
    </row>
    <row r="359" spans="3:5" s="26" customFormat="1">
      <c r="C359" s="27"/>
      <c r="D359" s="27"/>
      <c r="E359" s="27"/>
    </row>
    <row r="360" spans="3:5" s="26" customFormat="1">
      <c r="C360" s="27"/>
      <c r="D360" s="27"/>
      <c r="E360" s="27"/>
    </row>
    <row r="361" spans="3:5" s="26" customFormat="1">
      <c r="C361" s="27"/>
      <c r="D361" s="27"/>
      <c r="E361" s="27"/>
    </row>
    <row r="362" spans="3:5" s="26" customFormat="1">
      <c r="C362" s="27"/>
      <c r="D362" s="27"/>
      <c r="E362" s="27"/>
    </row>
    <row r="363" spans="3:5" s="26" customFormat="1">
      <c r="C363" s="27"/>
      <c r="D363" s="27"/>
      <c r="E363" s="27"/>
    </row>
    <row r="364" spans="3:5" s="26" customFormat="1">
      <c r="C364" s="27"/>
      <c r="D364" s="27"/>
      <c r="E364" s="27"/>
    </row>
    <row r="365" spans="3:5" s="26" customFormat="1">
      <c r="C365" s="27"/>
      <c r="D365" s="27"/>
      <c r="E365" s="27"/>
    </row>
    <row r="366" spans="3:5" s="26" customFormat="1">
      <c r="C366" s="27"/>
      <c r="D366" s="27"/>
      <c r="E366" s="27"/>
    </row>
    <row r="367" spans="3:5" s="26" customFormat="1">
      <c r="C367" s="27"/>
      <c r="D367" s="27"/>
      <c r="E367" s="27"/>
    </row>
    <row r="368" spans="3:5" s="26" customFormat="1">
      <c r="C368" s="27"/>
      <c r="D368" s="27"/>
      <c r="E368" s="27"/>
    </row>
    <row r="369" spans="1:16" s="26" customFormat="1">
      <c r="C369" s="27"/>
      <c r="D369" s="27"/>
      <c r="E369" s="27"/>
    </row>
    <row r="370" spans="1:16" s="26" customFormat="1">
      <c r="C370" s="27"/>
      <c r="D370" s="27"/>
      <c r="E370" s="27"/>
    </row>
    <row r="371" spans="1:16" s="26" customFormat="1">
      <c r="C371" s="27"/>
      <c r="D371" s="27"/>
      <c r="E371" s="27"/>
    </row>
    <row r="372" spans="1:16" s="26" customFormat="1">
      <c r="C372" s="27"/>
      <c r="D372" s="27"/>
      <c r="E372" s="27"/>
    </row>
    <row r="373" spans="1:16" s="26" customFormat="1">
      <c r="C373" s="27"/>
      <c r="D373" s="27"/>
      <c r="E373" s="27"/>
    </row>
    <row r="374" spans="1:16" s="26" customFormat="1">
      <c r="C374" s="27"/>
      <c r="D374" s="27"/>
      <c r="E374" s="27"/>
    </row>
    <row r="375" spans="1:16" s="26" customFormat="1">
      <c r="C375" s="27"/>
      <c r="D375" s="27"/>
      <c r="E375" s="27"/>
    </row>
    <row r="376" spans="1:16" s="26" customFormat="1">
      <c r="C376" s="27"/>
      <c r="D376" s="27"/>
      <c r="E376" s="27"/>
    </row>
    <row r="377" spans="1:16" s="26" customFormat="1">
      <c r="C377" s="27"/>
      <c r="D377" s="27"/>
      <c r="E377" s="27"/>
    </row>
    <row r="378" spans="1:16" s="26" customFormat="1">
      <c r="C378" s="27"/>
      <c r="D378" s="27"/>
      <c r="E378" s="27"/>
    </row>
    <row r="379" spans="1:16" s="26" customFormat="1">
      <c r="C379" s="27"/>
      <c r="D379" s="27"/>
      <c r="E379" s="27"/>
    </row>
    <row r="380" spans="1:16" s="26" customFormat="1">
      <c r="C380" s="27"/>
      <c r="D380" s="27"/>
      <c r="E380" s="27"/>
    </row>
    <row r="381" spans="1:16" s="26" customFormat="1">
      <c r="A381" s="28"/>
      <c r="B381" s="37"/>
      <c r="C381" s="40"/>
      <c r="D381" s="40"/>
      <c r="E381" s="40"/>
      <c r="F381" s="37"/>
      <c r="G381" s="28"/>
      <c r="H381" s="28"/>
      <c r="I381" s="28"/>
      <c r="J381" s="28"/>
      <c r="K381" s="28"/>
      <c r="L381" s="28"/>
      <c r="M381" s="28"/>
      <c r="N381" s="28"/>
      <c r="O381" s="28"/>
      <c r="P381" s="28"/>
    </row>
    <row r="382" spans="1:16" s="26" customFormat="1">
      <c r="A382" s="28"/>
      <c r="B382" s="37"/>
      <c r="C382" s="40"/>
      <c r="D382" s="40"/>
      <c r="E382" s="40"/>
      <c r="F382" s="37"/>
      <c r="G382" s="28"/>
      <c r="H382" s="28"/>
      <c r="I382" s="28"/>
      <c r="J382" s="28"/>
      <c r="K382" s="28"/>
      <c r="L382" s="28"/>
      <c r="M382" s="28"/>
      <c r="N382" s="28"/>
      <c r="O382" s="28"/>
      <c r="P382" s="28"/>
    </row>
  </sheetData>
  <mergeCells count="26">
    <mergeCell ref="A85:K85"/>
    <mergeCell ref="F17:K17"/>
    <mergeCell ref="L17:P17"/>
    <mergeCell ref="L12:P12"/>
    <mergeCell ref="C15:N15"/>
    <mergeCell ref="A17:A18"/>
    <mergeCell ref="B17:B18"/>
    <mergeCell ref="C17:C18"/>
    <mergeCell ref="D17:D18"/>
    <mergeCell ref="E17:E18"/>
    <mergeCell ref="N87:O87"/>
    <mergeCell ref="A90:B90"/>
    <mergeCell ref="G90:H90"/>
    <mergeCell ref="A87:B87"/>
    <mergeCell ref="D87:E87"/>
    <mergeCell ref="G87:H87"/>
    <mergeCell ref="I87:M87"/>
    <mergeCell ref="C10:P10"/>
    <mergeCell ref="A11:B11"/>
    <mergeCell ref="A14:P14"/>
    <mergeCell ref="A13:P13"/>
    <mergeCell ref="A4:P4"/>
    <mergeCell ref="A5:P5"/>
    <mergeCell ref="C7:P7"/>
    <mergeCell ref="C8:P8"/>
    <mergeCell ref="C9:P9"/>
  </mergeCells>
  <pageMargins left="0.48" right="0.43307086614173229" top="0.74803149606299213" bottom="0.6692913385826772" header="0.51181102362204722" footer="0.43307086614173229"/>
  <pageSetup paperSize="9" scale="91" orientation="landscape" r:id="rId1"/>
  <headerFooter alignWithMargins="0">
    <oddFooter>&amp;R&amp;P lapa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6"/>
  <sheetViews>
    <sheetView view="pageBreakPreview" zoomScaleNormal="100" zoomScaleSheetLayoutView="100" workbookViewId="0">
      <selection activeCell="J21" sqref="J21"/>
    </sheetView>
  </sheetViews>
  <sheetFormatPr defaultRowHeight="12.75"/>
  <cols>
    <col min="1" max="1" width="4.140625" style="115" customWidth="1"/>
    <col min="2" max="2" width="13.140625" style="141" customWidth="1"/>
    <col min="3" max="3" width="40" style="145" customWidth="1"/>
    <col min="4" max="4" width="5.85546875" style="145" bestFit="1" customWidth="1"/>
    <col min="5" max="5" width="7.85546875" style="145" customWidth="1"/>
    <col min="6" max="6" width="5.7109375" style="141" bestFit="1" customWidth="1"/>
    <col min="7" max="7" width="5.7109375" style="115" bestFit="1" customWidth="1"/>
    <col min="8" max="8" width="7.28515625" style="115" customWidth="1"/>
    <col min="9" max="10" width="7" style="115" bestFit="1" customWidth="1"/>
    <col min="11" max="11" width="7" style="115" customWidth="1"/>
    <col min="12" max="16" width="8.42578125" style="115" customWidth="1"/>
    <col min="17" max="17" width="7.28515625" style="115" customWidth="1"/>
    <col min="18" max="16384" width="9.140625" style="115"/>
  </cols>
  <sheetData>
    <row r="1" spans="1:16">
      <c r="B1" s="116"/>
      <c r="C1" s="117"/>
      <c r="D1" s="117"/>
      <c r="E1" s="117"/>
      <c r="F1" s="116"/>
      <c r="P1" s="118" t="s">
        <v>41</v>
      </c>
    </row>
    <row r="2" spans="1:16">
      <c r="B2" s="116"/>
      <c r="C2" s="117"/>
      <c r="D2" s="117"/>
      <c r="E2" s="117"/>
      <c r="F2" s="116"/>
      <c r="P2" s="118" t="s">
        <v>76</v>
      </c>
    </row>
    <row r="3" spans="1:16">
      <c r="B3" s="116"/>
      <c r="C3" s="117"/>
      <c r="D3" s="117"/>
      <c r="E3" s="117"/>
      <c r="F3" s="116"/>
      <c r="P3" s="118" t="s">
        <v>42</v>
      </c>
    </row>
    <row r="4" spans="1:16" ht="15.75">
      <c r="A4" s="279" t="s">
        <v>43</v>
      </c>
      <c r="B4" s="279"/>
      <c r="C4" s="279"/>
      <c r="D4" s="279"/>
      <c r="E4" s="279"/>
      <c r="F4" s="279"/>
      <c r="G4" s="279"/>
      <c r="H4" s="279"/>
      <c r="I4" s="279"/>
      <c r="J4" s="279"/>
      <c r="K4" s="279"/>
      <c r="L4" s="279"/>
      <c r="M4" s="279"/>
      <c r="N4" s="279"/>
      <c r="O4" s="279"/>
      <c r="P4" s="279"/>
    </row>
    <row r="5" spans="1:16" ht="14.25">
      <c r="A5" s="280" t="s">
        <v>44</v>
      </c>
      <c r="B5" s="280"/>
      <c r="C5" s="280"/>
      <c r="D5" s="280"/>
      <c r="E5" s="280"/>
      <c r="F5" s="280"/>
      <c r="G5" s="280"/>
      <c r="H5" s="280"/>
      <c r="I5" s="280"/>
      <c r="J5" s="280"/>
      <c r="K5" s="280"/>
      <c r="L5" s="280"/>
      <c r="M5" s="280"/>
      <c r="N5" s="280"/>
      <c r="O5" s="280"/>
      <c r="P5" s="280"/>
    </row>
    <row r="6" spans="1:16" ht="4.5" customHeight="1">
      <c r="A6" s="119"/>
      <c r="B6" s="119"/>
      <c r="C6" s="119"/>
      <c r="D6" s="119"/>
      <c r="E6" s="119"/>
      <c r="F6" s="119"/>
      <c r="G6" s="119"/>
      <c r="H6" s="119"/>
      <c r="I6" s="119"/>
      <c r="J6" s="119"/>
      <c r="K6" s="119"/>
      <c r="L6" s="119"/>
      <c r="M6" s="119"/>
      <c r="N6" s="119"/>
      <c r="O6" s="119"/>
      <c r="P6" s="119"/>
    </row>
    <row r="7" spans="1:16" ht="15.75" customHeight="1">
      <c r="A7" s="120" t="s">
        <v>45</v>
      </c>
      <c r="B7" s="121"/>
      <c r="C7" s="281" t="s">
        <v>77</v>
      </c>
      <c r="D7" s="281"/>
      <c r="E7" s="281"/>
      <c r="F7" s="281"/>
      <c r="G7" s="281"/>
      <c r="H7" s="281"/>
      <c r="I7" s="281"/>
      <c r="J7" s="281"/>
      <c r="K7" s="281"/>
      <c r="L7" s="281"/>
      <c r="M7" s="281"/>
      <c r="N7" s="281"/>
      <c r="O7" s="281"/>
      <c r="P7" s="281"/>
    </row>
    <row r="8" spans="1:16" ht="15" customHeight="1">
      <c r="A8" s="122" t="s">
        <v>46</v>
      </c>
      <c r="B8" s="123"/>
      <c r="C8" s="210" t="s">
        <v>78</v>
      </c>
      <c r="D8" s="281"/>
      <c r="E8" s="281"/>
      <c r="F8" s="281"/>
      <c r="G8" s="281"/>
      <c r="H8" s="281"/>
      <c r="I8" s="281"/>
      <c r="J8" s="281"/>
      <c r="K8" s="281"/>
      <c r="L8" s="281"/>
      <c r="M8" s="281"/>
      <c r="N8" s="281"/>
      <c r="O8" s="281"/>
      <c r="P8" s="281"/>
    </row>
    <row r="9" spans="1:16" ht="15">
      <c r="A9" s="122" t="s">
        <v>47</v>
      </c>
      <c r="B9" s="123"/>
      <c r="C9" s="282" t="s">
        <v>79</v>
      </c>
      <c r="D9" s="282"/>
      <c r="E9" s="282"/>
      <c r="F9" s="282"/>
      <c r="G9" s="282"/>
      <c r="H9" s="282"/>
      <c r="I9" s="282"/>
      <c r="J9" s="282"/>
      <c r="K9" s="282"/>
      <c r="L9" s="282"/>
      <c r="M9" s="282"/>
      <c r="N9" s="282"/>
      <c r="O9" s="282"/>
      <c r="P9" s="282"/>
    </row>
    <row r="10" spans="1:16" s="116" customFormat="1" ht="18" customHeight="1">
      <c r="A10" s="122" t="s">
        <v>48</v>
      </c>
      <c r="B10" s="124"/>
      <c r="C10" s="270" t="s">
        <v>49</v>
      </c>
      <c r="D10" s="270"/>
      <c r="E10" s="270"/>
      <c r="F10" s="270"/>
      <c r="G10" s="270"/>
      <c r="H10" s="270"/>
      <c r="I10" s="270"/>
      <c r="J10" s="270"/>
      <c r="K10" s="270"/>
      <c r="L10" s="270"/>
      <c r="M10" s="270"/>
      <c r="N10" s="270"/>
      <c r="O10" s="270"/>
      <c r="P10" s="270"/>
    </row>
    <row r="11" spans="1:16" s="116" customFormat="1" ht="31.5" customHeight="1">
      <c r="A11" s="271" t="s">
        <v>50</v>
      </c>
      <c r="B11" s="271"/>
      <c r="C11" s="125"/>
      <c r="D11" s="126"/>
      <c r="E11" s="127"/>
      <c r="F11" s="127"/>
      <c r="G11" s="127"/>
      <c r="H11" s="128"/>
      <c r="I11" s="128"/>
      <c r="J11" s="129"/>
      <c r="K11" s="119"/>
      <c r="L11" s="119"/>
      <c r="M11" s="119"/>
      <c r="N11" s="119"/>
      <c r="O11" s="119"/>
      <c r="P11" s="119"/>
    </row>
    <row r="12" spans="1:16" s="116" customFormat="1" ht="6" customHeight="1">
      <c r="C12" s="117"/>
      <c r="D12" s="117"/>
      <c r="E12" s="117"/>
      <c r="L12" s="130"/>
      <c r="M12" s="130"/>
      <c r="N12" s="130"/>
      <c r="O12" s="130"/>
      <c r="P12" s="130"/>
    </row>
    <row r="13" spans="1:16" s="116" customFormat="1" ht="12.75" customHeight="1">
      <c r="A13" s="257" t="s">
        <v>155</v>
      </c>
      <c r="B13" s="272"/>
      <c r="C13" s="272"/>
      <c r="D13" s="272"/>
      <c r="E13" s="272"/>
      <c r="F13" s="272"/>
      <c r="G13" s="272"/>
      <c r="H13" s="272"/>
      <c r="I13" s="272"/>
      <c r="J13" s="272"/>
      <c r="K13" s="272"/>
      <c r="L13" s="272"/>
      <c r="M13" s="272"/>
      <c r="N13" s="272"/>
      <c r="O13" s="272"/>
      <c r="P13" s="272"/>
    </row>
    <row r="14" spans="1:16" s="116" customFormat="1" ht="12.75" customHeight="1">
      <c r="A14" s="257" t="s">
        <v>156</v>
      </c>
      <c r="B14" s="272"/>
      <c r="C14" s="272"/>
      <c r="D14" s="272"/>
      <c r="E14" s="272"/>
      <c r="F14" s="272"/>
      <c r="G14" s="272"/>
      <c r="H14" s="272"/>
      <c r="I14" s="272"/>
      <c r="J14" s="272"/>
      <c r="K14" s="272"/>
      <c r="L14" s="272"/>
      <c r="M14" s="272"/>
      <c r="N14" s="272"/>
      <c r="O14" s="272"/>
      <c r="P14" s="272"/>
    </row>
    <row r="15" spans="1:16" s="116" customFormat="1">
      <c r="C15" s="275" t="s">
        <v>9</v>
      </c>
      <c r="D15" s="275"/>
      <c r="E15" s="275"/>
      <c r="F15" s="275"/>
      <c r="G15" s="275"/>
      <c r="H15" s="275"/>
      <c r="I15" s="275"/>
      <c r="J15" s="275"/>
      <c r="K15" s="275"/>
      <c r="L15" s="275"/>
      <c r="M15" s="275"/>
      <c r="N15" s="275"/>
    </row>
    <row r="16" spans="1:16" s="116" customFormat="1" ht="13.5" thickBot="1">
      <c r="C16" s="131"/>
      <c r="D16" s="131"/>
      <c r="E16" s="131"/>
      <c r="F16" s="131"/>
      <c r="G16" s="131"/>
      <c r="H16" s="131"/>
      <c r="I16" s="131"/>
      <c r="J16" s="131"/>
      <c r="K16" s="131"/>
      <c r="L16" s="131"/>
      <c r="M16" s="131"/>
      <c r="N16" s="131"/>
    </row>
    <row r="17" spans="1:36" s="132" customFormat="1" ht="13.5" thickBot="1">
      <c r="A17" s="273" t="s">
        <v>0</v>
      </c>
      <c r="B17" s="273" t="s">
        <v>17</v>
      </c>
      <c r="C17" s="277" t="s">
        <v>18</v>
      </c>
      <c r="D17" s="273" t="s">
        <v>19</v>
      </c>
      <c r="E17" s="273" t="s">
        <v>20</v>
      </c>
      <c r="F17" s="276" t="s">
        <v>21</v>
      </c>
      <c r="G17" s="276"/>
      <c r="H17" s="276"/>
      <c r="I17" s="276"/>
      <c r="J17" s="276"/>
      <c r="K17" s="276"/>
      <c r="L17" s="276" t="s">
        <v>22</v>
      </c>
      <c r="M17" s="276"/>
      <c r="N17" s="276"/>
      <c r="O17" s="276"/>
      <c r="P17" s="276"/>
    </row>
    <row r="18" spans="1:36" s="132" customFormat="1" ht="69.75" customHeight="1" thickBot="1">
      <c r="A18" s="274"/>
      <c r="B18" s="274"/>
      <c r="C18" s="278"/>
      <c r="D18" s="274"/>
      <c r="E18" s="274"/>
      <c r="F18" s="133" t="s">
        <v>23</v>
      </c>
      <c r="G18" s="134" t="s">
        <v>30</v>
      </c>
      <c r="H18" s="134" t="s">
        <v>31</v>
      </c>
      <c r="I18" s="134" t="s">
        <v>74</v>
      </c>
      <c r="J18" s="134" t="s">
        <v>32</v>
      </c>
      <c r="K18" s="133" t="s">
        <v>33</v>
      </c>
      <c r="L18" s="134" t="s">
        <v>24</v>
      </c>
      <c r="M18" s="134" t="s">
        <v>31</v>
      </c>
      <c r="N18" s="134" t="s">
        <v>74</v>
      </c>
      <c r="O18" s="134" t="s">
        <v>32</v>
      </c>
      <c r="P18" s="134" t="s">
        <v>34</v>
      </c>
      <c r="Z18" s="135"/>
      <c r="AA18" s="135"/>
      <c r="AB18" s="135"/>
      <c r="AC18" s="135"/>
      <c r="AD18" s="135"/>
      <c r="AE18" s="135"/>
      <c r="AF18" s="135"/>
      <c r="AG18" s="135"/>
      <c r="AH18" s="135"/>
      <c r="AI18" s="135"/>
      <c r="AJ18" s="135"/>
    </row>
    <row r="19" spans="1:36" s="132" customFormat="1" ht="13.5" thickBot="1">
      <c r="A19" s="136" t="s">
        <v>25</v>
      </c>
      <c r="B19" s="137" t="s">
        <v>26</v>
      </c>
      <c r="C19" s="138">
        <v>3</v>
      </c>
      <c r="D19" s="139">
        <v>4</v>
      </c>
      <c r="E19" s="138">
        <v>5</v>
      </c>
      <c r="F19" s="139">
        <v>6</v>
      </c>
      <c r="G19" s="138">
        <v>7</v>
      </c>
      <c r="H19" s="138">
        <v>8</v>
      </c>
      <c r="I19" s="139">
        <v>9</v>
      </c>
      <c r="J19" s="139">
        <v>10</v>
      </c>
      <c r="K19" s="138">
        <v>11</v>
      </c>
      <c r="L19" s="138">
        <v>12</v>
      </c>
      <c r="M19" s="138">
        <v>13</v>
      </c>
      <c r="N19" s="139">
        <v>14</v>
      </c>
      <c r="O19" s="139">
        <v>15</v>
      </c>
      <c r="P19" s="140">
        <v>16</v>
      </c>
      <c r="Z19" s="135"/>
      <c r="AA19" s="283"/>
      <c r="AB19" s="283"/>
      <c r="AC19" s="283"/>
      <c r="AD19" s="283"/>
      <c r="AE19" s="283"/>
      <c r="AF19" s="283"/>
      <c r="AG19" s="283"/>
      <c r="AH19" s="283"/>
      <c r="AI19" s="135"/>
      <c r="AJ19" s="135"/>
    </row>
    <row r="20" spans="1:36">
      <c r="A20" s="173"/>
      <c r="B20" s="32"/>
      <c r="C20" s="174" t="s">
        <v>158</v>
      </c>
      <c r="D20" s="175"/>
      <c r="E20" s="176"/>
      <c r="F20" s="163"/>
      <c r="G20" s="163"/>
      <c r="H20" s="163"/>
      <c r="I20" s="163"/>
      <c r="J20" s="163"/>
      <c r="K20" s="163"/>
      <c r="L20" s="163"/>
      <c r="M20" s="163"/>
      <c r="N20" s="163"/>
      <c r="O20" s="163"/>
      <c r="P20" s="163"/>
      <c r="Z20" s="116"/>
      <c r="AA20" s="116"/>
      <c r="AB20" s="116"/>
      <c r="AC20" s="116"/>
      <c r="AD20" s="116"/>
      <c r="AE20" s="130"/>
      <c r="AF20" s="130"/>
      <c r="AG20" s="130"/>
      <c r="AH20" s="130"/>
      <c r="AI20" s="116"/>
      <c r="AJ20" s="116"/>
    </row>
    <row r="21" spans="1:36" ht="63.75">
      <c r="A21" s="177">
        <v>1</v>
      </c>
      <c r="B21" s="15" t="s">
        <v>105</v>
      </c>
      <c r="C21" s="192" t="s">
        <v>514</v>
      </c>
      <c r="D21" s="15" t="s">
        <v>100</v>
      </c>
      <c r="E21" s="179">
        <v>4</v>
      </c>
      <c r="F21" s="162"/>
      <c r="G21" s="162"/>
      <c r="H21" s="162"/>
      <c r="I21" s="162"/>
      <c r="J21" s="162"/>
      <c r="K21" s="162"/>
      <c r="L21" s="162"/>
      <c r="M21" s="162"/>
      <c r="N21" s="162"/>
      <c r="O21" s="162"/>
      <c r="P21" s="162"/>
      <c r="Z21" s="116"/>
      <c r="AA21" s="116"/>
      <c r="AB21" s="116"/>
      <c r="AC21" s="116"/>
      <c r="AD21" s="116"/>
      <c r="AE21" s="155"/>
      <c r="AF21" s="155"/>
      <c r="AG21" s="155"/>
      <c r="AH21" s="155"/>
      <c r="AI21" s="116"/>
      <c r="AJ21" s="116"/>
    </row>
    <row r="22" spans="1:36" ht="38.25">
      <c r="A22" s="177">
        <v>2</v>
      </c>
      <c r="B22" s="15" t="s">
        <v>105</v>
      </c>
      <c r="C22" s="192" t="s">
        <v>159</v>
      </c>
      <c r="D22" s="15" t="s">
        <v>100</v>
      </c>
      <c r="E22" s="179">
        <v>12</v>
      </c>
      <c r="F22" s="162"/>
      <c r="G22" s="162"/>
      <c r="H22" s="162"/>
      <c r="I22" s="162"/>
      <c r="J22" s="162"/>
      <c r="K22" s="162"/>
      <c r="L22" s="162"/>
      <c r="M22" s="162"/>
      <c r="N22" s="162"/>
      <c r="O22" s="162"/>
      <c r="P22" s="162"/>
      <c r="Z22" s="116"/>
      <c r="AA22" s="116"/>
      <c r="AB22" s="116"/>
      <c r="AC22" s="116"/>
      <c r="AD22" s="116"/>
      <c r="AE22" s="155"/>
      <c r="AF22" s="155"/>
      <c r="AG22" s="155"/>
      <c r="AH22" s="155"/>
      <c r="AI22" s="116"/>
      <c r="AJ22" s="116"/>
    </row>
    <row r="23" spans="1:36" ht="38.25">
      <c r="A23" s="177">
        <v>3</v>
      </c>
      <c r="B23" s="15" t="s">
        <v>105</v>
      </c>
      <c r="C23" s="192" t="s">
        <v>160</v>
      </c>
      <c r="D23" s="15" t="s">
        <v>100</v>
      </c>
      <c r="E23" s="179">
        <v>16</v>
      </c>
      <c r="F23" s="162"/>
      <c r="G23" s="162"/>
      <c r="H23" s="162"/>
      <c r="I23" s="162"/>
      <c r="J23" s="162"/>
      <c r="K23" s="162"/>
      <c r="L23" s="162"/>
      <c r="M23" s="162"/>
      <c r="N23" s="162"/>
      <c r="O23" s="162"/>
      <c r="P23" s="162"/>
      <c r="Z23" s="116"/>
      <c r="AA23" s="116"/>
      <c r="AB23" s="116"/>
      <c r="AC23" s="116"/>
      <c r="AD23" s="116"/>
      <c r="AE23" s="155"/>
      <c r="AF23" s="155"/>
      <c r="AG23" s="155"/>
      <c r="AH23" s="155"/>
      <c r="AI23" s="116"/>
      <c r="AJ23" s="116"/>
    </row>
    <row r="24" spans="1:36" ht="63.75">
      <c r="A24" s="177">
        <v>4</v>
      </c>
      <c r="B24" s="15" t="s">
        <v>161</v>
      </c>
      <c r="C24" s="192" t="s">
        <v>515</v>
      </c>
      <c r="D24" s="15" t="s">
        <v>100</v>
      </c>
      <c r="E24" s="179">
        <v>13</v>
      </c>
      <c r="F24" s="162"/>
      <c r="G24" s="162"/>
      <c r="H24" s="162"/>
      <c r="I24" s="162"/>
      <c r="J24" s="162"/>
      <c r="K24" s="162"/>
      <c r="L24" s="162"/>
      <c r="M24" s="162"/>
      <c r="N24" s="162"/>
      <c r="O24" s="162"/>
      <c r="P24" s="162"/>
      <c r="Z24" s="116"/>
      <c r="AA24" s="116"/>
      <c r="AB24" s="116"/>
      <c r="AC24" s="116"/>
      <c r="AD24" s="116"/>
      <c r="AE24" s="155"/>
      <c r="AF24" s="155"/>
      <c r="AG24" s="155"/>
      <c r="AH24" s="155"/>
      <c r="AI24" s="116"/>
      <c r="AJ24" s="116"/>
    </row>
    <row r="25" spans="1:36" ht="63.75">
      <c r="A25" s="177">
        <v>5</v>
      </c>
      <c r="B25" s="15" t="s">
        <v>161</v>
      </c>
      <c r="C25" s="192" t="s">
        <v>516</v>
      </c>
      <c r="D25" s="15" t="s">
        <v>100</v>
      </c>
      <c r="E25" s="179">
        <v>8</v>
      </c>
      <c r="F25" s="162"/>
      <c r="G25" s="162"/>
      <c r="H25" s="162"/>
      <c r="I25" s="162"/>
      <c r="J25" s="162"/>
      <c r="K25" s="162"/>
      <c r="L25" s="162"/>
      <c r="M25" s="162"/>
      <c r="N25" s="162"/>
      <c r="O25" s="162"/>
      <c r="P25" s="162"/>
      <c r="Z25" s="116"/>
      <c r="AA25" s="116"/>
      <c r="AB25" s="116"/>
      <c r="AC25" s="116"/>
      <c r="AD25" s="116"/>
      <c r="AE25" s="155"/>
      <c r="AF25" s="155"/>
      <c r="AG25" s="155"/>
      <c r="AH25" s="155"/>
      <c r="AI25" s="116"/>
      <c r="AJ25" s="116"/>
    </row>
    <row r="26" spans="1:36" ht="76.5">
      <c r="A26" s="177">
        <v>6</v>
      </c>
      <c r="B26" s="15" t="s">
        <v>161</v>
      </c>
      <c r="C26" s="192" t="s">
        <v>517</v>
      </c>
      <c r="D26" s="15" t="s">
        <v>100</v>
      </c>
      <c r="E26" s="179">
        <v>4</v>
      </c>
      <c r="F26" s="162"/>
      <c r="G26" s="162"/>
      <c r="H26" s="162"/>
      <c r="I26" s="162"/>
      <c r="J26" s="162"/>
      <c r="K26" s="162"/>
      <c r="L26" s="162"/>
      <c r="M26" s="162"/>
      <c r="N26" s="162"/>
      <c r="O26" s="162"/>
      <c r="P26" s="162"/>
      <c r="Z26" s="116"/>
      <c r="AA26" s="116"/>
      <c r="AB26" s="116"/>
      <c r="AC26" s="116"/>
      <c r="AD26" s="116"/>
      <c r="AE26" s="155"/>
      <c r="AF26" s="155"/>
      <c r="AG26" s="155"/>
      <c r="AH26" s="155"/>
      <c r="AI26" s="116"/>
      <c r="AJ26" s="116"/>
    </row>
    <row r="27" spans="1:36" ht="76.5">
      <c r="A27" s="177">
        <v>7</v>
      </c>
      <c r="B27" s="15" t="s">
        <v>161</v>
      </c>
      <c r="C27" s="192" t="s">
        <v>518</v>
      </c>
      <c r="D27" s="15" t="s">
        <v>100</v>
      </c>
      <c r="E27" s="179">
        <v>4</v>
      </c>
      <c r="F27" s="162"/>
      <c r="G27" s="162"/>
      <c r="H27" s="162"/>
      <c r="I27" s="162"/>
      <c r="J27" s="162"/>
      <c r="K27" s="162"/>
      <c r="L27" s="162"/>
      <c r="M27" s="162"/>
      <c r="N27" s="162"/>
      <c r="O27" s="162"/>
      <c r="P27" s="162"/>
      <c r="Z27" s="116"/>
      <c r="AA27" s="116"/>
      <c r="AB27" s="116"/>
      <c r="AC27" s="116"/>
      <c r="AD27" s="116"/>
      <c r="AE27" s="155"/>
      <c r="AF27" s="155"/>
      <c r="AG27" s="155"/>
      <c r="AH27" s="155"/>
      <c r="AI27" s="116"/>
      <c r="AJ27" s="116"/>
    </row>
    <row r="28" spans="1:36" ht="38.25">
      <c r="A28" s="177">
        <v>8</v>
      </c>
      <c r="B28" s="15" t="s">
        <v>161</v>
      </c>
      <c r="C28" s="192" t="s">
        <v>162</v>
      </c>
      <c r="D28" s="15" t="s">
        <v>100</v>
      </c>
      <c r="E28" s="179">
        <v>18</v>
      </c>
      <c r="F28" s="162"/>
      <c r="G28" s="162"/>
      <c r="H28" s="162"/>
      <c r="I28" s="162"/>
      <c r="J28" s="162"/>
      <c r="K28" s="162"/>
      <c r="L28" s="162"/>
      <c r="M28" s="162"/>
      <c r="N28" s="162"/>
      <c r="O28" s="162"/>
      <c r="P28" s="162"/>
      <c r="Z28" s="116"/>
      <c r="AA28" s="116"/>
      <c r="AB28" s="116"/>
      <c r="AC28" s="116"/>
      <c r="AD28" s="116"/>
      <c r="AE28" s="155"/>
      <c r="AF28" s="155"/>
      <c r="AG28" s="155"/>
      <c r="AH28" s="155"/>
      <c r="AI28" s="116"/>
      <c r="AJ28" s="116"/>
    </row>
    <row r="29" spans="1:36" ht="25.5">
      <c r="A29" s="177">
        <v>9</v>
      </c>
      <c r="B29" s="15" t="s">
        <v>161</v>
      </c>
      <c r="C29" s="192" t="s">
        <v>163</v>
      </c>
      <c r="D29" s="15" t="s">
        <v>100</v>
      </c>
      <c r="E29" s="179">
        <v>14</v>
      </c>
      <c r="F29" s="162"/>
      <c r="G29" s="162"/>
      <c r="H29" s="162"/>
      <c r="I29" s="162"/>
      <c r="J29" s="162"/>
      <c r="K29" s="162"/>
      <c r="L29" s="162"/>
      <c r="M29" s="162"/>
      <c r="N29" s="162"/>
      <c r="O29" s="162"/>
      <c r="P29" s="162"/>
      <c r="Z29" s="116"/>
      <c r="AA29" s="116"/>
      <c r="AB29" s="116"/>
      <c r="AC29" s="116"/>
      <c r="AD29" s="116"/>
      <c r="AE29" s="155"/>
      <c r="AF29" s="155"/>
      <c r="AG29" s="155"/>
      <c r="AH29" s="155"/>
      <c r="AI29" s="116"/>
      <c r="AJ29" s="116"/>
    </row>
    <row r="30" spans="1:36" ht="63.75">
      <c r="A30" s="177">
        <v>10</v>
      </c>
      <c r="B30" s="15" t="s">
        <v>161</v>
      </c>
      <c r="C30" s="192" t="s">
        <v>519</v>
      </c>
      <c r="D30" s="15" t="s">
        <v>100</v>
      </c>
      <c r="E30" s="179">
        <v>1</v>
      </c>
      <c r="F30" s="162"/>
      <c r="G30" s="162"/>
      <c r="H30" s="162"/>
      <c r="I30" s="162"/>
      <c r="J30" s="162"/>
      <c r="K30" s="162"/>
      <c r="L30" s="162"/>
      <c r="M30" s="162"/>
      <c r="N30" s="162"/>
      <c r="O30" s="162"/>
      <c r="P30" s="162"/>
      <c r="Z30" s="116"/>
      <c r="AA30" s="116"/>
      <c r="AB30" s="116"/>
      <c r="AC30" s="116"/>
      <c r="AD30" s="116"/>
      <c r="AE30" s="155"/>
      <c r="AF30" s="155"/>
      <c r="AG30" s="155"/>
      <c r="AH30" s="155"/>
      <c r="AI30" s="116"/>
      <c r="AJ30" s="116"/>
    </row>
    <row r="31" spans="1:36" ht="38.25">
      <c r="A31" s="177">
        <v>11</v>
      </c>
      <c r="B31" s="15" t="s">
        <v>164</v>
      </c>
      <c r="C31" s="192" t="s">
        <v>165</v>
      </c>
      <c r="D31" s="15" t="s">
        <v>90</v>
      </c>
      <c r="E31" s="179">
        <f>E21*3.2+E22*3.2+E23*3.2+E24*5.6+E25*6.8+E26*(2.21*2+1.7*2)+E27*(2.21*2+1.7*2)+E28*1.8+5</f>
        <v>329.55999999999995</v>
      </c>
      <c r="F31" s="162"/>
      <c r="G31" s="162"/>
      <c r="H31" s="162"/>
      <c r="I31" s="162"/>
      <c r="J31" s="162"/>
      <c r="K31" s="162"/>
      <c r="L31" s="162"/>
      <c r="M31" s="162"/>
      <c r="N31" s="162"/>
      <c r="O31" s="162"/>
      <c r="P31" s="162"/>
      <c r="Z31" s="116"/>
      <c r="AA31" s="116"/>
      <c r="AB31" s="116"/>
      <c r="AC31" s="116"/>
      <c r="AD31" s="116"/>
      <c r="AE31" s="155"/>
      <c r="AF31" s="155"/>
      <c r="AG31" s="155"/>
      <c r="AH31" s="155"/>
      <c r="AI31" s="116"/>
      <c r="AJ31" s="116"/>
    </row>
    <row r="32" spans="1:36" ht="25.5">
      <c r="A32" s="177">
        <v>12</v>
      </c>
      <c r="B32" s="15" t="s">
        <v>164</v>
      </c>
      <c r="C32" s="192" t="s">
        <v>166</v>
      </c>
      <c r="D32" s="15" t="s">
        <v>90</v>
      </c>
      <c r="E32" s="179">
        <f>E31</f>
        <v>329.55999999999995</v>
      </c>
      <c r="F32" s="162"/>
      <c r="G32" s="162"/>
      <c r="H32" s="162"/>
      <c r="I32" s="162"/>
      <c r="J32" s="162"/>
      <c r="K32" s="162"/>
      <c r="L32" s="162"/>
      <c r="M32" s="162"/>
      <c r="N32" s="162"/>
      <c r="O32" s="162"/>
      <c r="P32" s="162"/>
      <c r="Z32" s="116"/>
      <c r="AA32" s="116"/>
      <c r="AB32" s="116"/>
      <c r="AC32" s="116"/>
      <c r="AD32" s="116"/>
      <c r="AE32" s="155"/>
      <c r="AF32" s="155"/>
      <c r="AG32" s="155"/>
      <c r="AH32" s="155"/>
      <c r="AI32" s="116"/>
      <c r="AJ32" s="116"/>
    </row>
    <row r="33" spans="1:36" ht="38.25">
      <c r="A33" s="177">
        <v>13</v>
      </c>
      <c r="B33" s="15" t="s">
        <v>164</v>
      </c>
      <c r="C33" s="192" t="s">
        <v>167</v>
      </c>
      <c r="D33" s="15" t="s">
        <v>90</v>
      </c>
      <c r="E33" s="179">
        <v>944</v>
      </c>
      <c r="F33" s="162"/>
      <c r="G33" s="162"/>
      <c r="H33" s="162"/>
      <c r="I33" s="162"/>
      <c r="J33" s="162"/>
      <c r="K33" s="162"/>
      <c r="L33" s="162"/>
      <c r="M33" s="162"/>
      <c r="N33" s="162"/>
      <c r="O33" s="162"/>
      <c r="P33" s="162"/>
      <c r="Z33" s="116"/>
      <c r="AA33" s="116"/>
      <c r="AB33" s="116"/>
      <c r="AC33" s="116"/>
      <c r="AD33" s="116"/>
      <c r="AE33" s="155"/>
      <c r="AF33" s="155"/>
      <c r="AG33" s="155"/>
      <c r="AH33" s="155"/>
      <c r="AI33" s="116"/>
      <c r="AJ33" s="116"/>
    </row>
    <row r="34" spans="1:36" ht="25.5">
      <c r="A34" s="177">
        <v>14</v>
      </c>
      <c r="B34" s="15" t="s">
        <v>168</v>
      </c>
      <c r="C34" s="192" t="s">
        <v>169</v>
      </c>
      <c r="D34" s="15" t="s">
        <v>90</v>
      </c>
      <c r="E34" s="179">
        <v>48.9</v>
      </c>
      <c r="F34" s="162"/>
      <c r="G34" s="162"/>
      <c r="H34" s="162"/>
      <c r="I34" s="162"/>
      <c r="J34" s="162"/>
      <c r="K34" s="162"/>
      <c r="L34" s="162"/>
      <c r="M34" s="162"/>
      <c r="N34" s="162"/>
      <c r="O34" s="162"/>
      <c r="P34" s="162"/>
      <c r="Z34" s="116"/>
      <c r="AA34" s="116"/>
      <c r="AB34" s="116"/>
      <c r="AC34" s="116"/>
      <c r="AD34" s="116"/>
      <c r="AE34" s="155"/>
      <c r="AF34" s="155"/>
      <c r="AG34" s="155"/>
      <c r="AH34" s="155"/>
      <c r="AI34" s="116"/>
      <c r="AJ34" s="116"/>
    </row>
    <row r="35" spans="1:36">
      <c r="A35" s="177">
        <v>15</v>
      </c>
      <c r="B35" s="15" t="s">
        <v>170</v>
      </c>
      <c r="C35" s="192" t="s">
        <v>171</v>
      </c>
      <c r="D35" s="15" t="s">
        <v>90</v>
      </c>
      <c r="E35" s="179">
        <v>233.9</v>
      </c>
      <c r="F35" s="162"/>
      <c r="G35" s="162"/>
      <c r="H35" s="162"/>
      <c r="I35" s="162"/>
      <c r="J35" s="162"/>
      <c r="K35" s="162"/>
      <c r="L35" s="162"/>
      <c r="M35" s="162"/>
      <c r="N35" s="162"/>
      <c r="O35" s="162"/>
      <c r="P35" s="162"/>
      <c r="Z35" s="116"/>
      <c r="AA35" s="116"/>
      <c r="AB35" s="116"/>
      <c r="AC35" s="116"/>
      <c r="AD35" s="116"/>
      <c r="AE35" s="155"/>
      <c r="AF35" s="155"/>
      <c r="AG35" s="155"/>
      <c r="AH35" s="155"/>
      <c r="AI35" s="116"/>
      <c r="AJ35" s="116"/>
    </row>
    <row r="36" spans="1:36" ht="38.25">
      <c r="A36" s="177">
        <v>16</v>
      </c>
      <c r="B36" s="15" t="s">
        <v>170</v>
      </c>
      <c r="C36" s="192" t="s">
        <v>520</v>
      </c>
      <c r="D36" s="15" t="s">
        <v>39</v>
      </c>
      <c r="E36" s="179">
        <f>41+28+28</f>
        <v>97</v>
      </c>
      <c r="F36" s="162"/>
      <c r="G36" s="162"/>
      <c r="H36" s="162"/>
      <c r="I36" s="162"/>
      <c r="J36" s="162"/>
      <c r="K36" s="162"/>
      <c r="L36" s="162"/>
      <c r="M36" s="162"/>
      <c r="N36" s="162"/>
      <c r="O36" s="162"/>
      <c r="P36" s="162"/>
      <c r="Z36" s="116"/>
      <c r="AA36" s="116"/>
      <c r="AB36" s="116"/>
      <c r="AC36" s="116"/>
      <c r="AD36" s="116"/>
      <c r="AE36" s="155"/>
      <c r="AF36" s="155"/>
      <c r="AG36" s="155"/>
      <c r="AH36" s="155"/>
      <c r="AI36" s="116"/>
      <c r="AJ36" s="116"/>
    </row>
    <row r="37" spans="1:36" ht="38.25">
      <c r="A37" s="177">
        <v>17</v>
      </c>
      <c r="B37" s="15" t="s">
        <v>172</v>
      </c>
      <c r="C37" s="192" t="s">
        <v>173</v>
      </c>
      <c r="D37" s="15" t="s">
        <v>87</v>
      </c>
      <c r="E37" s="179">
        <v>91.6</v>
      </c>
      <c r="F37" s="162"/>
      <c r="G37" s="162"/>
      <c r="H37" s="162"/>
      <c r="I37" s="162"/>
      <c r="J37" s="162"/>
      <c r="K37" s="162"/>
      <c r="L37" s="162"/>
      <c r="M37" s="162"/>
      <c r="N37" s="162"/>
      <c r="O37" s="162"/>
      <c r="P37" s="162"/>
      <c r="Z37" s="116"/>
      <c r="AA37" s="116"/>
      <c r="AB37" s="116"/>
      <c r="AC37" s="116"/>
      <c r="AD37" s="116"/>
      <c r="AE37" s="155"/>
      <c r="AF37" s="155"/>
      <c r="AG37" s="155"/>
      <c r="AH37" s="155"/>
      <c r="AI37" s="116"/>
      <c r="AJ37" s="116"/>
    </row>
    <row r="38" spans="1:36">
      <c r="A38" s="177">
        <v>18</v>
      </c>
      <c r="B38" s="15"/>
      <c r="C38" s="193" t="s">
        <v>174</v>
      </c>
      <c r="D38" s="15" t="s">
        <v>175</v>
      </c>
      <c r="E38" s="179">
        <f>E37*0.12</f>
        <v>10.991999999999999</v>
      </c>
      <c r="F38" s="162"/>
      <c r="G38" s="162"/>
      <c r="H38" s="162"/>
      <c r="I38" s="162"/>
      <c r="J38" s="162"/>
      <c r="K38" s="162"/>
      <c r="L38" s="162"/>
      <c r="M38" s="162"/>
      <c r="N38" s="162"/>
      <c r="O38" s="162"/>
      <c r="P38" s="162"/>
      <c r="Z38" s="116"/>
      <c r="AA38" s="116"/>
      <c r="AB38" s="116"/>
      <c r="AC38" s="116"/>
      <c r="AD38" s="116"/>
      <c r="AE38" s="155"/>
      <c r="AF38" s="155"/>
      <c r="AG38" s="155"/>
      <c r="AH38" s="155"/>
      <c r="AI38" s="116"/>
      <c r="AJ38" s="116"/>
    </row>
    <row r="39" spans="1:36">
      <c r="A39" s="177">
        <v>19</v>
      </c>
      <c r="B39" s="15"/>
      <c r="C39" s="193" t="s">
        <v>176</v>
      </c>
      <c r="D39" s="15" t="s">
        <v>40</v>
      </c>
      <c r="E39" s="183">
        <f>E37*15</f>
        <v>1374</v>
      </c>
      <c r="F39" s="162"/>
      <c r="G39" s="162"/>
      <c r="H39" s="162"/>
      <c r="I39" s="162"/>
      <c r="J39" s="162"/>
      <c r="K39" s="162"/>
      <c r="L39" s="162"/>
      <c r="M39" s="162"/>
      <c r="N39" s="162"/>
      <c r="O39" s="162"/>
      <c r="P39" s="162"/>
      <c r="Z39" s="116"/>
      <c r="AA39" s="116"/>
      <c r="AB39" s="116"/>
      <c r="AC39" s="116"/>
      <c r="AD39" s="116"/>
      <c r="AE39" s="155"/>
      <c r="AF39" s="155"/>
      <c r="AG39" s="155"/>
      <c r="AH39" s="155"/>
      <c r="AI39" s="116"/>
      <c r="AJ39" s="116"/>
    </row>
    <row r="40" spans="1:36">
      <c r="A40" s="177">
        <v>20</v>
      </c>
      <c r="B40" s="15" t="str">
        <f>B26</f>
        <v>08-33000</v>
      </c>
      <c r="C40" s="205" t="s">
        <v>72</v>
      </c>
      <c r="D40" s="15" t="s">
        <v>39</v>
      </c>
      <c r="E40" s="183">
        <f>SUM(E21:E30)</f>
        <v>94</v>
      </c>
      <c r="F40" s="162"/>
      <c r="G40" s="162"/>
      <c r="H40" s="162"/>
      <c r="I40" s="162"/>
      <c r="J40" s="162"/>
      <c r="K40" s="162"/>
      <c r="L40" s="162"/>
      <c r="M40" s="162"/>
      <c r="N40" s="162"/>
      <c r="O40" s="162"/>
      <c r="P40" s="162"/>
      <c r="Z40" s="116"/>
      <c r="AA40" s="116"/>
      <c r="AB40" s="116"/>
      <c r="AC40" s="116"/>
      <c r="AD40" s="116"/>
      <c r="AE40" s="155"/>
      <c r="AF40" s="155"/>
      <c r="AG40" s="155"/>
      <c r="AH40" s="155"/>
      <c r="AI40" s="116"/>
      <c r="AJ40" s="116"/>
    </row>
    <row r="41" spans="1:36">
      <c r="A41" s="194"/>
      <c r="B41" s="195"/>
      <c r="C41" s="196" t="s">
        <v>177</v>
      </c>
      <c r="D41" s="197"/>
      <c r="E41" s="198"/>
      <c r="F41" s="162"/>
      <c r="G41" s="162"/>
      <c r="H41" s="162"/>
      <c r="I41" s="162"/>
      <c r="J41" s="162"/>
      <c r="K41" s="162"/>
      <c r="L41" s="162"/>
      <c r="M41" s="162"/>
      <c r="N41" s="162"/>
      <c r="O41" s="162"/>
      <c r="P41" s="162"/>
      <c r="Z41" s="116"/>
      <c r="AA41" s="116"/>
      <c r="AB41" s="116"/>
      <c r="AC41" s="116"/>
      <c r="AD41" s="116"/>
      <c r="AE41" s="155"/>
      <c r="AF41" s="155"/>
      <c r="AG41" s="155"/>
      <c r="AH41" s="155"/>
      <c r="AI41" s="116"/>
      <c r="AJ41" s="116"/>
    </row>
    <row r="42" spans="1:36" ht="102">
      <c r="A42" s="177">
        <v>1</v>
      </c>
      <c r="B42" s="15" t="s">
        <v>178</v>
      </c>
      <c r="C42" s="192" t="s">
        <v>179</v>
      </c>
      <c r="D42" s="15" t="s">
        <v>100</v>
      </c>
      <c r="E42" s="179">
        <v>1</v>
      </c>
      <c r="F42" s="162"/>
      <c r="G42" s="162"/>
      <c r="H42" s="162"/>
      <c r="I42" s="162"/>
      <c r="J42" s="162"/>
      <c r="K42" s="162"/>
      <c r="L42" s="162"/>
      <c r="M42" s="162"/>
      <c r="N42" s="162"/>
      <c r="O42" s="162"/>
      <c r="P42" s="162"/>
      <c r="Z42" s="116"/>
      <c r="AA42" s="116"/>
      <c r="AB42" s="116"/>
      <c r="AC42" s="116"/>
      <c r="AD42" s="116"/>
      <c r="AE42" s="155"/>
      <c r="AF42" s="155"/>
      <c r="AG42" s="155"/>
      <c r="AH42" s="155"/>
      <c r="AI42" s="116"/>
      <c r="AJ42" s="116"/>
    </row>
    <row r="43" spans="1:36" ht="51">
      <c r="A43" s="177">
        <v>2</v>
      </c>
      <c r="B43" s="15" t="s">
        <v>178</v>
      </c>
      <c r="C43" s="192" t="s">
        <v>180</v>
      </c>
      <c r="D43" s="15" t="s">
        <v>100</v>
      </c>
      <c r="E43" s="179">
        <v>1</v>
      </c>
      <c r="F43" s="162"/>
      <c r="G43" s="162"/>
      <c r="H43" s="162"/>
      <c r="I43" s="162"/>
      <c r="J43" s="162"/>
      <c r="K43" s="162"/>
      <c r="L43" s="162"/>
      <c r="M43" s="162"/>
      <c r="N43" s="162"/>
      <c r="O43" s="162"/>
      <c r="P43" s="162"/>
      <c r="Z43" s="116"/>
      <c r="AA43" s="116"/>
      <c r="AB43" s="116"/>
      <c r="AC43" s="116"/>
      <c r="AD43" s="116"/>
      <c r="AE43" s="155"/>
      <c r="AF43" s="155"/>
      <c r="AG43" s="155"/>
      <c r="AH43" s="155"/>
      <c r="AI43" s="116"/>
      <c r="AJ43" s="116"/>
    </row>
    <row r="44" spans="1:36" ht="76.5">
      <c r="A44" s="177">
        <v>3</v>
      </c>
      <c r="B44" s="15" t="s">
        <v>161</v>
      </c>
      <c r="C44" s="192" t="s">
        <v>181</v>
      </c>
      <c r="D44" s="15" t="s">
        <v>100</v>
      </c>
      <c r="E44" s="179">
        <v>1</v>
      </c>
      <c r="F44" s="162"/>
      <c r="G44" s="162"/>
      <c r="H44" s="162"/>
      <c r="I44" s="162"/>
      <c r="J44" s="162"/>
      <c r="K44" s="162"/>
      <c r="L44" s="162"/>
      <c r="M44" s="162"/>
      <c r="N44" s="162"/>
      <c r="O44" s="162"/>
      <c r="P44" s="162"/>
      <c r="Z44" s="116"/>
      <c r="AA44" s="116"/>
      <c r="AB44" s="116"/>
      <c r="AC44" s="116"/>
      <c r="AD44" s="116"/>
      <c r="AE44" s="155"/>
      <c r="AF44" s="155"/>
      <c r="AG44" s="155"/>
      <c r="AH44" s="155"/>
      <c r="AI44" s="116"/>
      <c r="AJ44" s="116"/>
    </row>
    <row r="45" spans="1:36" ht="51">
      <c r="A45" s="177">
        <v>4</v>
      </c>
      <c r="B45" s="15" t="s">
        <v>161</v>
      </c>
      <c r="C45" s="192" t="s">
        <v>182</v>
      </c>
      <c r="D45" s="15" t="s">
        <v>100</v>
      </c>
      <c r="E45" s="179">
        <v>1</v>
      </c>
      <c r="F45" s="162"/>
      <c r="G45" s="162"/>
      <c r="H45" s="162"/>
      <c r="I45" s="162"/>
      <c r="J45" s="162"/>
      <c r="K45" s="162"/>
      <c r="L45" s="162"/>
      <c r="M45" s="162"/>
      <c r="N45" s="162"/>
      <c r="O45" s="162"/>
      <c r="P45" s="162"/>
      <c r="Z45" s="116"/>
      <c r="AA45" s="116"/>
      <c r="AB45" s="116"/>
      <c r="AC45" s="116"/>
      <c r="AD45" s="116"/>
      <c r="AE45" s="155"/>
      <c r="AF45" s="155"/>
      <c r="AG45" s="155"/>
      <c r="AH45" s="155"/>
      <c r="AI45" s="116"/>
      <c r="AJ45" s="116"/>
    </row>
    <row r="46" spans="1:36" ht="51">
      <c r="A46" s="177">
        <v>5</v>
      </c>
      <c r="B46" s="15" t="s">
        <v>161</v>
      </c>
      <c r="C46" s="192" t="s">
        <v>183</v>
      </c>
      <c r="D46" s="15" t="s">
        <v>100</v>
      </c>
      <c r="E46" s="179">
        <v>1</v>
      </c>
      <c r="F46" s="162"/>
      <c r="G46" s="162"/>
      <c r="H46" s="162"/>
      <c r="I46" s="162"/>
      <c r="J46" s="162"/>
      <c r="K46" s="162"/>
      <c r="L46" s="162"/>
      <c r="M46" s="162"/>
      <c r="N46" s="162"/>
      <c r="O46" s="162"/>
      <c r="P46" s="162"/>
      <c r="Z46" s="116"/>
      <c r="AA46" s="116"/>
      <c r="AB46" s="116"/>
      <c r="AC46" s="116"/>
      <c r="AD46" s="116"/>
      <c r="AE46" s="155"/>
      <c r="AF46" s="155"/>
      <c r="AG46" s="155"/>
      <c r="AH46" s="155"/>
      <c r="AI46" s="116"/>
      <c r="AJ46" s="116"/>
    </row>
    <row r="47" spans="1:36" ht="51">
      <c r="A47" s="177">
        <v>6</v>
      </c>
      <c r="B47" s="15" t="s">
        <v>105</v>
      </c>
      <c r="C47" s="192" t="s">
        <v>184</v>
      </c>
      <c r="D47" s="15" t="s">
        <v>90</v>
      </c>
      <c r="E47" s="179">
        <f>7.1+13.6</f>
        <v>20.7</v>
      </c>
      <c r="F47" s="162"/>
      <c r="G47" s="162"/>
      <c r="H47" s="162"/>
      <c r="I47" s="162"/>
      <c r="J47" s="162"/>
      <c r="K47" s="162"/>
      <c r="L47" s="162"/>
      <c r="M47" s="162"/>
      <c r="N47" s="162"/>
      <c r="O47" s="162"/>
      <c r="P47" s="162"/>
      <c r="Z47" s="116"/>
      <c r="AA47" s="116"/>
      <c r="AB47" s="116"/>
      <c r="AC47" s="116"/>
      <c r="AD47" s="116"/>
      <c r="AE47" s="155"/>
      <c r="AF47" s="155"/>
      <c r="AG47" s="155"/>
      <c r="AH47" s="155"/>
      <c r="AI47" s="116"/>
      <c r="AJ47" s="116"/>
    </row>
    <row r="48" spans="1:36" ht="13.5" thickBot="1">
      <c r="A48" s="177">
        <v>7</v>
      </c>
      <c r="B48" s="15" t="str">
        <f>B29</f>
        <v>08-33000</v>
      </c>
      <c r="C48" s="168" t="s">
        <v>72</v>
      </c>
      <c r="D48" s="15" t="s">
        <v>39</v>
      </c>
      <c r="E48" s="183">
        <f>SUM(E42:E46)</f>
        <v>5</v>
      </c>
      <c r="F48" s="162"/>
      <c r="G48" s="162"/>
      <c r="H48" s="162"/>
      <c r="I48" s="162"/>
      <c r="J48" s="162"/>
      <c r="K48" s="162"/>
      <c r="L48" s="162"/>
      <c r="M48" s="162"/>
      <c r="N48" s="162"/>
      <c r="O48" s="162"/>
      <c r="P48" s="162"/>
      <c r="Z48" s="116"/>
      <c r="AA48" s="116"/>
      <c r="AB48" s="116"/>
      <c r="AC48" s="116"/>
      <c r="AD48" s="116"/>
      <c r="AE48" s="155"/>
      <c r="AF48" s="155"/>
      <c r="AG48" s="155"/>
      <c r="AH48" s="155"/>
      <c r="AI48" s="116"/>
      <c r="AJ48" s="116"/>
    </row>
    <row r="49" spans="1:36" ht="15" thickBot="1">
      <c r="A49" s="266" t="s">
        <v>75</v>
      </c>
      <c r="B49" s="267"/>
      <c r="C49" s="267"/>
      <c r="D49" s="267"/>
      <c r="E49" s="267"/>
      <c r="F49" s="267"/>
      <c r="G49" s="267"/>
      <c r="H49" s="267"/>
      <c r="I49" s="267"/>
      <c r="J49" s="267"/>
      <c r="K49" s="268"/>
      <c r="L49" s="171"/>
      <c r="M49" s="171"/>
      <c r="N49" s="171"/>
      <c r="O49" s="171"/>
      <c r="P49" s="172"/>
      <c r="Z49" s="116"/>
      <c r="AA49" s="116"/>
      <c r="AB49" s="116"/>
      <c r="AC49" s="116"/>
      <c r="AD49" s="116"/>
      <c r="AE49" s="116"/>
      <c r="AF49" s="116"/>
      <c r="AG49" s="116"/>
      <c r="AH49" s="116"/>
      <c r="AI49" s="116"/>
      <c r="AJ49" s="116"/>
    </row>
    <row r="50" spans="1:36">
      <c r="A50" s="116"/>
      <c r="B50" s="116"/>
      <c r="C50" s="117"/>
      <c r="D50" s="117"/>
      <c r="E50" s="142"/>
      <c r="F50" s="116"/>
      <c r="G50" s="116"/>
      <c r="H50" s="116"/>
      <c r="I50" s="116"/>
      <c r="J50" s="116"/>
      <c r="K50" s="116"/>
      <c r="L50" s="116"/>
      <c r="M50" s="116"/>
      <c r="N50" s="116"/>
      <c r="O50" s="116"/>
      <c r="P50" s="116"/>
      <c r="Z50" s="116"/>
      <c r="AA50" s="116"/>
      <c r="AB50" s="116"/>
      <c r="AC50" s="116"/>
      <c r="AD50" s="116"/>
      <c r="AE50" s="116"/>
      <c r="AF50" s="116"/>
      <c r="AG50" s="116"/>
      <c r="AH50" s="116"/>
      <c r="AI50" s="116"/>
      <c r="AJ50" s="116"/>
    </row>
    <row r="51" spans="1:36">
      <c r="A51" s="284" t="s">
        <v>5</v>
      </c>
      <c r="B51" s="284"/>
      <c r="C51" s="143"/>
      <c r="D51" s="285"/>
      <c r="E51" s="285"/>
      <c r="F51" s="116"/>
      <c r="G51" s="284" t="s">
        <v>27</v>
      </c>
      <c r="H51" s="284"/>
      <c r="I51" s="286"/>
      <c r="J51" s="286"/>
      <c r="K51" s="286"/>
      <c r="L51" s="286"/>
      <c r="M51" s="286"/>
      <c r="N51" s="287"/>
      <c r="O51" s="287"/>
      <c r="P51" s="116"/>
      <c r="Z51" s="116"/>
      <c r="AA51" s="116"/>
      <c r="AB51" s="116"/>
      <c r="AC51" s="116"/>
      <c r="AD51" s="116"/>
      <c r="AE51" s="116"/>
      <c r="AF51" s="116"/>
      <c r="AG51" s="116"/>
      <c r="AH51" s="116"/>
      <c r="AI51" s="116"/>
      <c r="AJ51" s="116"/>
    </row>
    <row r="52" spans="1:36" s="116" customFormat="1">
      <c r="C52" s="144" t="s">
        <v>28</v>
      </c>
      <c r="D52" s="117"/>
      <c r="E52" s="117"/>
      <c r="K52" s="144" t="s">
        <v>28</v>
      </c>
    </row>
    <row r="53" spans="1:36" s="116" customFormat="1">
      <c r="C53" s="117"/>
      <c r="D53" s="117"/>
      <c r="E53" s="117"/>
    </row>
    <row r="54" spans="1:36" s="116" customFormat="1">
      <c r="A54" s="284" t="s">
        <v>6</v>
      </c>
      <c r="B54" s="284"/>
      <c r="C54" s="117"/>
      <c r="D54" s="117"/>
      <c r="E54" s="117"/>
      <c r="G54" s="284" t="s">
        <v>6</v>
      </c>
      <c r="H54" s="284"/>
    </row>
    <row r="55" spans="1:36" s="116" customFormat="1">
      <c r="C55" s="117"/>
      <c r="D55" s="117"/>
      <c r="E55" s="117"/>
    </row>
    <row r="56" spans="1:36" s="116" customFormat="1">
      <c r="C56" s="117"/>
      <c r="D56" s="117"/>
      <c r="E56" s="117"/>
    </row>
    <row r="57" spans="1:36" s="116" customFormat="1">
      <c r="C57" s="117"/>
      <c r="D57" s="117"/>
      <c r="E57" s="117"/>
    </row>
    <row r="58" spans="1:36" s="116" customFormat="1">
      <c r="C58" s="117"/>
      <c r="D58" s="117"/>
      <c r="E58" s="117"/>
    </row>
    <row r="59" spans="1:36" s="116" customFormat="1">
      <c r="C59" s="117"/>
      <c r="D59" s="117"/>
      <c r="E59" s="117"/>
    </row>
    <row r="60" spans="1:36" s="116" customFormat="1">
      <c r="C60" s="117"/>
      <c r="D60" s="117"/>
      <c r="E60" s="117"/>
    </row>
    <row r="61" spans="1:36" s="116" customFormat="1">
      <c r="C61" s="117"/>
      <c r="D61" s="117"/>
      <c r="E61" s="117"/>
    </row>
    <row r="62" spans="1:36" s="116" customFormat="1">
      <c r="C62" s="117"/>
      <c r="D62" s="117"/>
      <c r="E62" s="117"/>
    </row>
    <row r="63" spans="1:36" s="116" customFormat="1">
      <c r="C63" s="117"/>
      <c r="D63" s="117"/>
      <c r="E63" s="117"/>
    </row>
    <row r="64" spans="1:36" s="116" customFormat="1">
      <c r="C64" s="117"/>
      <c r="D64" s="117"/>
      <c r="E64" s="117"/>
    </row>
    <row r="65" spans="3:5" s="116" customFormat="1">
      <c r="C65" s="117"/>
      <c r="D65" s="117"/>
      <c r="E65" s="117"/>
    </row>
    <row r="66" spans="3:5" s="116" customFormat="1">
      <c r="C66" s="117"/>
      <c r="D66" s="117"/>
      <c r="E66" s="117"/>
    </row>
    <row r="67" spans="3:5" s="116" customFormat="1">
      <c r="C67" s="117"/>
      <c r="D67" s="117"/>
      <c r="E67" s="117"/>
    </row>
    <row r="68" spans="3:5" s="116" customFormat="1">
      <c r="C68" s="117"/>
      <c r="D68" s="117"/>
      <c r="E68" s="117"/>
    </row>
    <row r="69" spans="3:5" s="116" customFormat="1">
      <c r="C69" s="117"/>
      <c r="D69" s="117"/>
      <c r="E69" s="117"/>
    </row>
    <row r="70" spans="3:5" s="116" customFormat="1">
      <c r="C70" s="117"/>
      <c r="D70" s="117"/>
      <c r="E70" s="117"/>
    </row>
    <row r="71" spans="3:5" s="116" customFormat="1">
      <c r="C71" s="117"/>
      <c r="D71" s="117"/>
      <c r="E71" s="117"/>
    </row>
    <row r="72" spans="3:5" s="116" customFormat="1">
      <c r="C72" s="117"/>
      <c r="D72" s="117"/>
      <c r="E72" s="117"/>
    </row>
    <row r="73" spans="3:5" s="116" customFormat="1">
      <c r="C73" s="117"/>
      <c r="D73" s="117"/>
      <c r="E73" s="117"/>
    </row>
    <row r="74" spans="3:5" s="116" customFormat="1">
      <c r="C74" s="117"/>
      <c r="D74" s="117"/>
      <c r="E74" s="117"/>
    </row>
    <row r="75" spans="3:5" s="116" customFormat="1">
      <c r="C75" s="117"/>
      <c r="D75" s="117"/>
      <c r="E75" s="117"/>
    </row>
    <row r="76" spans="3:5" s="116" customFormat="1">
      <c r="C76" s="117"/>
      <c r="D76" s="117"/>
      <c r="E76" s="117"/>
    </row>
    <row r="77" spans="3:5" s="116" customFormat="1">
      <c r="C77" s="117"/>
      <c r="D77" s="117"/>
      <c r="E77" s="117"/>
    </row>
    <row r="78" spans="3:5" s="116" customFormat="1">
      <c r="C78" s="117"/>
      <c r="D78" s="117"/>
      <c r="E78" s="117"/>
    </row>
    <row r="79" spans="3:5" s="116" customFormat="1">
      <c r="C79" s="117"/>
      <c r="D79" s="117"/>
      <c r="E79" s="117"/>
    </row>
    <row r="80" spans="3:5" s="116" customFormat="1">
      <c r="C80" s="117"/>
      <c r="D80" s="117"/>
      <c r="E80" s="117"/>
    </row>
    <row r="81" spans="3:5" s="116" customFormat="1">
      <c r="C81" s="117"/>
      <c r="D81" s="117"/>
      <c r="E81" s="117"/>
    </row>
    <row r="82" spans="3:5" s="116" customFormat="1">
      <c r="C82" s="117"/>
      <c r="D82" s="117"/>
      <c r="E82" s="117"/>
    </row>
    <row r="83" spans="3:5" s="116" customFormat="1">
      <c r="C83" s="117"/>
      <c r="D83" s="117"/>
      <c r="E83" s="117"/>
    </row>
    <row r="84" spans="3:5" s="116" customFormat="1">
      <c r="C84" s="117"/>
      <c r="D84" s="117"/>
      <c r="E84" s="117"/>
    </row>
    <row r="85" spans="3:5" s="116" customFormat="1">
      <c r="C85" s="117"/>
      <c r="D85" s="117"/>
      <c r="E85" s="117"/>
    </row>
    <row r="86" spans="3:5" s="116" customFormat="1">
      <c r="C86" s="117"/>
      <c r="D86" s="117"/>
      <c r="E86" s="117"/>
    </row>
    <row r="87" spans="3:5" s="116" customFormat="1">
      <c r="C87" s="117"/>
      <c r="D87" s="117"/>
      <c r="E87" s="117"/>
    </row>
    <row r="88" spans="3:5" s="116" customFormat="1">
      <c r="C88" s="117"/>
      <c r="D88" s="117"/>
      <c r="E88" s="117"/>
    </row>
    <row r="89" spans="3:5" s="116" customFormat="1">
      <c r="C89" s="117"/>
      <c r="D89" s="117"/>
      <c r="E89" s="117"/>
    </row>
    <row r="90" spans="3:5" s="116" customFormat="1">
      <c r="C90" s="117"/>
      <c r="D90" s="117"/>
      <c r="E90" s="117"/>
    </row>
    <row r="91" spans="3:5" s="116" customFormat="1">
      <c r="C91" s="117"/>
      <c r="D91" s="117"/>
      <c r="E91" s="117"/>
    </row>
    <row r="92" spans="3:5" s="116" customFormat="1">
      <c r="C92" s="117"/>
      <c r="D92" s="117"/>
      <c r="E92" s="117"/>
    </row>
    <row r="93" spans="3:5" s="116" customFormat="1">
      <c r="C93" s="117"/>
      <c r="D93" s="117"/>
      <c r="E93" s="117"/>
    </row>
    <row r="94" spans="3:5" s="116" customFormat="1">
      <c r="C94" s="117"/>
      <c r="D94" s="117"/>
      <c r="E94" s="117"/>
    </row>
    <row r="95" spans="3:5" s="116" customFormat="1">
      <c r="C95" s="117"/>
      <c r="D95" s="117"/>
      <c r="E95" s="117"/>
    </row>
    <row r="96" spans="3:5" s="116" customFormat="1">
      <c r="C96" s="117"/>
      <c r="D96" s="117"/>
      <c r="E96" s="117"/>
    </row>
    <row r="97" spans="3:5" s="116" customFormat="1">
      <c r="C97" s="117"/>
      <c r="D97" s="117"/>
      <c r="E97" s="117"/>
    </row>
    <row r="98" spans="3:5" s="116" customFormat="1">
      <c r="C98" s="117"/>
      <c r="D98" s="117"/>
      <c r="E98" s="117"/>
    </row>
    <row r="99" spans="3:5" s="116" customFormat="1">
      <c r="C99" s="117"/>
      <c r="D99" s="117"/>
      <c r="E99" s="117"/>
    </row>
    <row r="100" spans="3:5" s="116" customFormat="1">
      <c r="C100" s="117"/>
      <c r="D100" s="117"/>
      <c r="E100" s="117"/>
    </row>
    <row r="101" spans="3:5" s="116" customFormat="1">
      <c r="C101" s="117"/>
      <c r="D101" s="117"/>
      <c r="E101" s="117"/>
    </row>
    <row r="102" spans="3:5" s="116" customFormat="1">
      <c r="C102" s="117"/>
      <c r="D102" s="117"/>
      <c r="E102" s="117"/>
    </row>
    <row r="103" spans="3:5" s="116" customFormat="1">
      <c r="C103" s="117"/>
      <c r="D103" s="117"/>
      <c r="E103" s="117"/>
    </row>
    <row r="104" spans="3:5" s="116" customFormat="1">
      <c r="C104" s="117"/>
      <c r="D104" s="117"/>
      <c r="E104" s="117"/>
    </row>
    <row r="105" spans="3:5" s="116" customFormat="1">
      <c r="C105" s="117"/>
      <c r="D105" s="117"/>
      <c r="E105" s="117"/>
    </row>
    <row r="106" spans="3:5" s="116" customFormat="1">
      <c r="C106" s="117"/>
      <c r="D106" s="117"/>
      <c r="E106" s="117"/>
    </row>
    <row r="107" spans="3:5" s="116" customFormat="1">
      <c r="C107" s="117"/>
      <c r="D107" s="117"/>
      <c r="E107" s="117"/>
    </row>
    <row r="108" spans="3:5" s="116" customFormat="1">
      <c r="C108" s="117"/>
      <c r="D108" s="117"/>
      <c r="E108" s="117"/>
    </row>
    <row r="109" spans="3:5" s="116" customFormat="1">
      <c r="C109" s="117"/>
      <c r="D109" s="117"/>
      <c r="E109" s="117"/>
    </row>
    <row r="110" spans="3:5" s="116" customFormat="1">
      <c r="C110" s="117"/>
      <c r="D110" s="117"/>
      <c r="E110" s="117"/>
    </row>
    <row r="111" spans="3:5" s="116" customFormat="1">
      <c r="C111" s="117"/>
      <c r="D111" s="117"/>
      <c r="E111" s="117"/>
    </row>
    <row r="112" spans="3:5" s="116" customFormat="1">
      <c r="C112" s="117"/>
      <c r="D112" s="117"/>
      <c r="E112" s="117"/>
    </row>
    <row r="113" spans="3:5" s="116" customFormat="1">
      <c r="C113" s="117"/>
      <c r="D113" s="117"/>
      <c r="E113" s="117"/>
    </row>
    <row r="114" spans="3:5" s="116" customFormat="1">
      <c r="C114" s="117"/>
      <c r="D114" s="117"/>
      <c r="E114" s="117"/>
    </row>
    <row r="115" spans="3:5" s="116" customFormat="1">
      <c r="C115" s="117"/>
      <c r="D115" s="117"/>
      <c r="E115" s="117"/>
    </row>
    <row r="116" spans="3:5" s="116" customFormat="1">
      <c r="C116" s="117"/>
      <c r="D116" s="117"/>
      <c r="E116" s="117"/>
    </row>
    <row r="117" spans="3:5" s="116" customFormat="1">
      <c r="C117" s="117"/>
      <c r="D117" s="117"/>
      <c r="E117" s="117"/>
    </row>
    <row r="118" spans="3:5" s="116" customFormat="1">
      <c r="C118" s="117"/>
      <c r="D118" s="117"/>
      <c r="E118" s="117"/>
    </row>
    <row r="119" spans="3:5" s="116" customFormat="1">
      <c r="C119" s="117"/>
      <c r="D119" s="117"/>
      <c r="E119" s="117"/>
    </row>
    <row r="120" spans="3:5" s="116" customFormat="1">
      <c r="C120" s="117"/>
      <c r="D120" s="117"/>
      <c r="E120" s="117"/>
    </row>
    <row r="121" spans="3:5" s="116" customFormat="1">
      <c r="C121" s="117"/>
      <c r="D121" s="117"/>
      <c r="E121" s="117"/>
    </row>
    <row r="122" spans="3:5" s="116" customFormat="1">
      <c r="C122" s="117"/>
      <c r="D122" s="117"/>
      <c r="E122" s="117"/>
    </row>
    <row r="123" spans="3:5" s="116" customFormat="1">
      <c r="C123" s="117"/>
      <c r="D123" s="117"/>
      <c r="E123" s="117"/>
    </row>
    <row r="124" spans="3:5" s="116" customFormat="1">
      <c r="C124" s="117"/>
      <c r="D124" s="117"/>
      <c r="E124" s="117"/>
    </row>
    <row r="125" spans="3:5" s="116" customFormat="1">
      <c r="C125" s="117"/>
      <c r="D125" s="117"/>
      <c r="E125" s="117"/>
    </row>
    <row r="126" spans="3:5" s="116" customFormat="1">
      <c r="C126" s="117"/>
      <c r="D126" s="117"/>
      <c r="E126" s="117"/>
    </row>
    <row r="127" spans="3:5" s="116" customFormat="1">
      <c r="C127" s="117"/>
      <c r="D127" s="117"/>
      <c r="E127" s="117"/>
    </row>
    <row r="128" spans="3:5" s="116" customFormat="1">
      <c r="C128" s="117"/>
      <c r="D128" s="117"/>
      <c r="E128" s="117"/>
    </row>
    <row r="129" spans="3:5" s="116" customFormat="1">
      <c r="C129" s="117"/>
      <c r="D129" s="117"/>
      <c r="E129" s="117"/>
    </row>
    <row r="130" spans="3:5" s="116" customFormat="1">
      <c r="C130" s="117"/>
      <c r="D130" s="117"/>
      <c r="E130" s="117"/>
    </row>
    <row r="131" spans="3:5" s="116" customFormat="1">
      <c r="C131" s="117"/>
      <c r="D131" s="117"/>
      <c r="E131" s="117"/>
    </row>
    <row r="132" spans="3:5" s="116" customFormat="1">
      <c r="C132" s="117"/>
      <c r="D132" s="117"/>
      <c r="E132" s="117"/>
    </row>
    <row r="133" spans="3:5" s="116" customFormat="1">
      <c r="C133" s="117"/>
      <c r="D133" s="117"/>
      <c r="E133" s="117"/>
    </row>
    <row r="134" spans="3:5" s="116" customFormat="1">
      <c r="C134" s="117"/>
      <c r="D134" s="117"/>
      <c r="E134" s="117"/>
    </row>
    <row r="135" spans="3:5" s="116" customFormat="1">
      <c r="C135" s="117"/>
      <c r="D135" s="117"/>
      <c r="E135" s="117"/>
    </row>
    <row r="136" spans="3:5" s="116" customFormat="1">
      <c r="C136" s="117"/>
      <c r="D136" s="117"/>
      <c r="E136" s="117"/>
    </row>
    <row r="137" spans="3:5" s="116" customFormat="1">
      <c r="C137" s="117"/>
      <c r="D137" s="117"/>
      <c r="E137" s="117"/>
    </row>
    <row r="138" spans="3:5" s="116" customFormat="1">
      <c r="C138" s="117"/>
      <c r="D138" s="117"/>
      <c r="E138" s="117"/>
    </row>
    <row r="139" spans="3:5" s="116" customFormat="1">
      <c r="C139" s="117"/>
      <c r="D139" s="117"/>
      <c r="E139" s="117"/>
    </row>
    <row r="140" spans="3:5" s="116" customFormat="1">
      <c r="C140" s="117"/>
      <c r="D140" s="117"/>
      <c r="E140" s="117"/>
    </row>
    <row r="141" spans="3:5" s="116" customFormat="1">
      <c r="C141" s="117"/>
      <c r="D141" s="117"/>
      <c r="E141" s="117"/>
    </row>
    <row r="142" spans="3:5" s="116" customFormat="1">
      <c r="C142" s="117"/>
      <c r="D142" s="117"/>
      <c r="E142" s="117"/>
    </row>
    <row r="143" spans="3:5" s="116" customFormat="1">
      <c r="C143" s="117"/>
      <c r="D143" s="117"/>
      <c r="E143" s="117"/>
    </row>
    <row r="144" spans="3:5" s="116" customFormat="1">
      <c r="C144" s="117"/>
      <c r="D144" s="117"/>
      <c r="E144" s="117"/>
    </row>
    <row r="145" spans="3:5" s="116" customFormat="1">
      <c r="C145" s="117"/>
      <c r="D145" s="117"/>
      <c r="E145" s="117"/>
    </row>
    <row r="146" spans="3:5" s="116" customFormat="1">
      <c r="C146" s="117"/>
      <c r="D146" s="117"/>
      <c r="E146" s="117"/>
    </row>
    <row r="147" spans="3:5" s="116" customFormat="1">
      <c r="C147" s="117"/>
      <c r="D147" s="117"/>
      <c r="E147" s="117"/>
    </row>
    <row r="148" spans="3:5" s="116" customFormat="1">
      <c r="C148" s="117"/>
      <c r="D148" s="117"/>
      <c r="E148" s="117"/>
    </row>
    <row r="149" spans="3:5" s="116" customFormat="1">
      <c r="C149" s="117"/>
      <c r="D149" s="117"/>
      <c r="E149" s="117"/>
    </row>
    <row r="150" spans="3:5" s="116" customFormat="1">
      <c r="C150" s="117"/>
      <c r="D150" s="117"/>
      <c r="E150" s="117"/>
    </row>
    <row r="151" spans="3:5" s="116" customFormat="1">
      <c r="C151" s="117"/>
      <c r="D151" s="117"/>
      <c r="E151" s="117"/>
    </row>
    <row r="152" spans="3:5" s="116" customFormat="1">
      <c r="C152" s="117"/>
      <c r="D152" s="117"/>
      <c r="E152" s="117"/>
    </row>
    <row r="153" spans="3:5" s="116" customFormat="1">
      <c r="C153" s="117"/>
      <c r="D153" s="117"/>
      <c r="E153" s="117"/>
    </row>
    <row r="154" spans="3:5" s="116" customFormat="1">
      <c r="C154" s="117"/>
      <c r="D154" s="117"/>
      <c r="E154" s="117"/>
    </row>
    <row r="155" spans="3:5" s="116" customFormat="1">
      <c r="C155" s="117"/>
      <c r="D155" s="117"/>
      <c r="E155" s="117"/>
    </row>
    <row r="156" spans="3:5" s="116" customFormat="1">
      <c r="C156" s="117"/>
      <c r="D156" s="117"/>
      <c r="E156" s="117"/>
    </row>
    <row r="157" spans="3:5" s="116" customFormat="1">
      <c r="C157" s="117"/>
      <c r="D157" s="117"/>
      <c r="E157" s="117"/>
    </row>
    <row r="158" spans="3:5" s="116" customFormat="1">
      <c r="C158" s="117"/>
      <c r="D158" s="117"/>
      <c r="E158" s="117"/>
    </row>
    <row r="159" spans="3:5" s="116" customFormat="1">
      <c r="C159" s="117"/>
      <c r="D159" s="117"/>
      <c r="E159" s="117"/>
    </row>
    <row r="160" spans="3:5" s="116" customFormat="1">
      <c r="C160" s="117"/>
      <c r="D160" s="117"/>
      <c r="E160" s="117"/>
    </row>
    <row r="161" spans="3:5" s="116" customFormat="1">
      <c r="C161" s="117"/>
      <c r="D161" s="117"/>
      <c r="E161" s="117"/>
    </row>
    <row r="162" spans="3:5" s="116" customFormat="1">
      <c r="C162" s="117"/>
      <c r="D162" s="117"/>
      <c r="E162" s="117"/>
    </row>
    <row r="163" spans="3:5" s="116" customFormat="1">
      <c r="C163" s="117"/>
      <c r="D163" s="117"/>
      <c r="E163" s="117"/>
    </row>
    <row r="164" spans="3:5" s="116" customFormat="1">
      <c r="C164" s="117"/>
      <c r="D164" s="117"/>
      <c r="E164" s="117"/>
    </row>
    <row r="165" spans="3:5" s="116" customFormat="1">
      <c r="C165" s="117"/>
      <c r="D165" s="117"/>
      <c r="E165" s="117"/>
    </row>
    <row r="166" spans="3:5" s="116" customFormat="1">
      <c r="C166" s="117"/>
      <c r="D166" s="117"/>
      <c r="E166" s="117"/>
    </row>
    <row r="167" spans="3:5" s="116" customFormat="1">
      <c r="C167" s="117"/>
      <c r="D167" s="117"/>
      <c r="E167" s="117"/>
    </row>
    <row r="168" spans="3:5" s="116" customFormat="1">
      <c r="C168" s="117"/>
      <c r="D168" s="117"/>
      <c r="E168" s="117"/>
    </row>
    <row r="169" spans="3:5" s="116" customFormat="1">
      <c r="C169" s="117"/>
      <c r="D169" s="117"/>
      <c r="E169" s="117"/>
    </row>
    <row r="170" spans="3:5" s="116" customFormat="1">
      <c r="C170" s="117"/>
      <c r="D170" s="117"/>
      <c r="E170" s="117"/>
    </row>
    <row r="171" spans="3:5" s="116" customFormat="1">
      <c r="C171" s="117"/>
      <c r="D171" s="117"/>
      <c r="E171" s="117"/>
    </row>
    <row r="172" spans="3:5" s="116" customFormat="1">
      <c r="C172" s="117"/>
      <c r="D172" s="117"/>
      <c r="E172" s="117"/>
    </row>
    <row r="173" spans="3:5" s="116" customFormat="1">
      <c r="C173" s="117"/>
      <c r="D173" s="117"/>
      <c r="E173" s="117"/>
    </row>
    <row r="174" spans="3:5" s="116" customFormat="1">
      <c r="C174" s="117"/>
      <c r="D174" s="117"/>
      <c r="E174" s="117"/>
    </row>
    <row r="175" spans="3:5" s="116" customFormat="1">
      <c r="C175" s="117"/>
      <c r="D175" s="117"/>
      <c r="E175" s="117"/>
    </row>
    <row r="176" spans="3:5" s="116" customFormat="1">
      <c r="C176" s="117"/>
      <c r="D176" s="117"/>
      <c r="E176" s="117"/>
    </row>
    <row r="177" spans="3:5" s="116" customFormat="1">
      <c r="C177" s="117"/>
      <c r="D177" s="117"/>
      <c r="E177" s="117"/>
    </row>
    <row r="178" spans="3:5" s="116" customFormat="1">
      <c r="C178" s="117"/>
      <c r="D178" s="117"/>
      <c r="E178" s="117"/>
    </row>
    <row r="179" spans="3:5" s="116" customFormat="1">
      <c r="C179" s="117"/>
      <c r="D179" s="117"/>
      <c r="E179" s="117"/>
    </row>
    <row r="180" spans="3:5" s="116" customFormat="1">
      <c r="C180" s="117"/>
      <c r="D180" s="117"/>
      <c r="E180" s="117"/>
    </row>
    <row r="181" spans="3:5" s="116" customFormat="1">
      <c r="C181" s="117"/>
      <c r="D181" s="117"/>
      <c r="E181" s="117"/>
    </row>
    <row r="182" spans="3:5" s="116" customFormat="1">
      <c r="C182" s="117"/>
      <c r="D182" s="117"/>
      <c r="E182" s="117"/>
    </row>
    <row r="183" spans="3:5" s="116" customFormat="1">
      <c r="C183" s="117"/>
      <c r="D183" s="117"/>
      <c r="E183" s="117"/>
    </row>
    <row r="184" spans="3:5" s="116" customFormat="1">
      <c r="C184" s="117"/>
      <c r="D184" s="117"/>
      <c r="E184" s="117"/>
    </row>
    <row r="185" spans="3:5" s="116" customFormat="1">
      <c r="C185" s="117"/>
      <c r="D185" s="117"/>
      <c r="E185" s="117"/>
    </row>
    <row r="186" spans="3:5" s="116" customFormat="1">
      <c r="C186" s="117"/>
      <c r="D186" s="117"/>
      <c r="E186" s="117"/>
    </row>
    <row r="187" spans="3:5" s="116" customFormat="1">
      <c r="C187" s="117"/>
      <c r="D187" s="117"/>
      <c r="E187" s="117"/>
    </row>
    <row r="188" spans="3:5" s="116" customFormat="1">
      <c r="C188" s="117"/>
      <c r="D188" s="117"/>
      <c r="E188" s="117"/>
    </row>
    <row r="189" spans="3:5" s="116" customFormat="1">
      <c r="C189" s="117"/>
      <c r="D189" s="117"/>
      <c r="E189" s="117"/>
    </row>
    <row r="190" spans="3:5" s="116" customFormat="1">
      <c r="C190" s="117"/>
      <c r="D190" s="117"/>
      <c r="E190" s="117"/>
    </row>
    <row r="191" spans="3:5" s="116" customFormat="1">
      <c r="C191" s="117"/>
      <c r="D191" s="117"/>
      <c r="E191" s="117"/>
    </row>
    <row r="192" spans="3:5" s="116" customFormat="1">
      <c r="C192" s="117"/>
      <c r="D192" s="117"/>
      <c r="E192" s="117"/>
    </row>
    <row r="193" spans="3:5" s="116" customFormat="1">
      <c r="C193" s="117"/>
      <c r="D193" s="117"/>
      <c r="E193" s="117"/>
    </row>
    <row r="194" spans="3:5" s="116" customFormat="1">
      <c r="C194" s="117"/>
      <c r="D194" s="117"/>
      <c r="E194" s="117"/>
    </row>
    <row r="195" spans="3:5" s="116" customFormat="1">
      <c r="C195" s="117"/>
      <c r="D195" s="117"/>
      <c r="E195" s="117"/>
    </row>
    <row r="196" spans="3:5" s="116" customFormat="1">
      <c r="C196" s="117"/>
      <c r="D196" s="117"/>
      <c r="E196" s="117"/>
    </row>
    <row r="197" spans="3:5" s="116" customFormat="1">
      <c r="C197" s="117"/>
      <c r="D197" s="117"/>
      <c r="E197" s="117"/>
    </row>
    <row r="198" spans="3:5" s="116" customFormat="1">
      <c r="C198" s="117"/>
      <c r="D198" s="117"/>
      <c r="E198" s="117"/>
    </row>
    <row r="199" spans="3:5" s="116" customFormat="1">
      <c r="C199" s="117"/>
      <c r="D199" s="117"/>
      <c r="E199" s="117"/>
    </row>
    <row r="200" spans="3:5" s="116" customFormat="1">
      <c r="C200" s="117"/>
      <c r="D200" s="117"/>
      <c r="E200" s="117"/>
    </row>
    <row r="201" spans="3:5" s="116" customFormat="1">
      <c r="C201" s="117"/>
      <c r="D201" s="117"/>
      <c r="E201" s="117"/>
    </row>
    <row r="202" spans="3:5" s="116" customFormat="1">
      <c r="C202" s="117"/>
      <c r="D202" s="117"/>
      <c r="E202" s="117"/>
    </row>
    <row r="203" spans="3:5" s="116" customFormat="1">
      <c r="C203" s="117"/>
      <c r="D203" s="117"/>
      <c r="E203" s="117"/>
    </row>
    <row r="204" spans="3:5" s="116" customFormat="1">
      <c r="C204" s="117"/>
      <c r="D204" s="117"/>
      <c r="E204" s="117"/>
    </row>
    <row r="205" spans="3:5" s="116" customFormat="1">
      <c r="C205" s="117"/>
      <c r="D205" s="117"/>
      <c r="E205" s="117"/>
    </row>
    <row r="206" spans="3:5" s="116" customFormat="1">
      <c r="C206" s="117"/>
      <c r="D206" s="117"/>
      <c r="E206" s="117"/>
    </row>
    <row r="207" spans="3:5" s="116" customFormat="1">
      <c r="C207" s="117"/>
      <c r="D207" s="117"/>
      <c r="E207" s="117"/>
    </row>
    <row r="208" spans="3:5" s="116" customFormat="1">
      <c r="C208" s="117"/>
      <c r="D208" s="117"/>
      <c r="E208" s="117"/>
    </row>
    <row r="209" spans="3:5" s="116" customFormat="1">
      <c r="C209" s="117"/>
      <c r="D209" s="117"/>
      <c r="E209" s="117"/>
    </row>
    <row r="210" spans="3:5" s="116" customFormat="1">
      <c r="C210" s="117"/>
      <c r="D210" s="117"/>
      <c r="E210" s="117"/>
    </row>
    <row r="211" spans="3:5" s="116" customFormat="1">
      <c r="C211" s="117"/>
      <c r="D211" s="117"/>
      <c r="E211" s="117"/>
    </row>
    <row r="212" spans="3:5" s="116" customFormat="1">
      <c r="C212" s="117"/>
      <c r="D212" s="117"/>
      <c r="E212" s="117"/>
    </row>
    <row r="213" spans="3:5" s="116" customFormat="1">
      <c r="C213" s="117"/>
      <c r="D213" s="117"/>
      <c r="E213" s="117"/>
    </row>
    <row r="214" spans="3:5" s="116" customFormat="1">
      <c r="C214" s="117"/>
      <c r="D214" s="117"/>
      <c r="E214" s="117"/>
    </row>
    <row r="215" spans="3:5" s="116" customFormat="1">
      <c r="C215" s="117"/>
      <c r="D215" s="117"/>
      <c r="E215" s="117"/>
    </row>
    <row r="216" spans="3:5" s="116" customFormat="1">
      <c r="C216" s="117"/>
      <c r="D216" s="117"/>
      <c r="E216" s="117"/>
    </row>
    <row r="217" spans="3:5" s="116" customFormat="1">
      <c r="C217" s="117"/>
      <c r="D217" s="117"/>
      <c r="E217" s="117"/>
    </row>
    <row r="218" spans="3:5" s="116" customFormat="1">
      <c r="C218" s="117"/>
      <c r="D218" s="117"/>
      <c r="E218" s="117"/>
    </row>
    <row r="219" spans="3:5" s="116" customFormat="1">
      <c r="C219" s="117"/>
      <c r="D219" s="117"/>
      <c r="E219" s="117"/>
    </row>
    <row r="220" spans="3:5" s="116" customFormat="1">
      <c r="C220" s="117"/>
      <c r="D220" s="117"/>
      <c r="E220" s="117"/>
    </row>
    <row r="221" spans="3:5" s="116" customFormat="1">
      <c r="C221" s="117"/>
      <c r="D221" s="117"/>
      <c r="E221" s="117"/>
    </row>
    <row r="222" spans="3:5" s="116" customFormat="1">
      <c r="C222" s="117"/>
      <c r="D222" s="117"/>
      <c r="E222" s="117"/>
    </row>
    <row r="223" spans="3:5" s="116" customFormat="1">
      <c r="C223" s="117"/>
      <c r="D223" s="117"/>
      <c r="E223" s="117"/>
    </row>
    <row r="224" spans="3:5" s="116" customFormat="1">
      <c r="C224" s="117"/>
      <c r="D224" s="117"/>
      <c r="E224" s="117"/>
    </row>
    <row r="225" spans="3:5" s="116" customFormat="1">
      <c r="C225" s="117"/>
      <c r="D225" s="117"/>
      <c r="E225" s="117"/>
    </row>
    <row r="226" spans="3:5" s="116" customFormat="1">
      <c r="C226" s="117"/>
      <c r="D226" s="117"/>
      <c r="E226" s="117"/>
    </row>
    <row r="227" spans="3:5" s="116" customFormat="1">
      <c r="C227" s="117"/>
      <c r="D227" s="117"/>
      <c r="E227" s="117"/>
    </row>
    <row r="228" spans="3:5" s="116" customFormat="1">
      <c r="C228" s="117"/>
      <c r="D228" s="117"/>
      <c r="E228" s="117"/>
    </row>
    <row r="229" spans="3:5" s="116" customFormat="1">
      <c r="C229" s="117"/>
      <c r="D229" s="117"/>
      <c r="E229" s="117"/>
    </row>
    <row r="230" spans="3:5" s="116" customFormat="1">
      <c r="C230" s="117"/>
      <c r="D230" s="117"/>
      <c r="E230" s="117"/>
    </row>
    <row r="231" spans="3:5" s="116" customFormat="1">
      <c r="C231" s="117"/>
      <c r="D231" s="117"/>
      <c r="E231" s="117"/>
    </row>
    <row r="232" spans="3:5" s="116" customFormat="1">
      <c r="C232" s="117"/>
      <c r="D232" s="117"/>
      <c r="E232" s="117"/>
    </row>
    <row r="233" spans="3:5" s="116" customFormat="1">
      <c r="C233" s="117"/>
      <c r="D233" s="117"/>
      <c r="E233" s="117"/>
    </row>
    <row r="234" spans="3:5" s="116" customFormat="1">
      <c r="C234" s="117"/>
      <c r="D234" s="117"/>
      <c r="E234" s="117"/>
    </row>
    <row r="235" spans="3:5" s="116" customFormat="1">
      <c r="C235" s="117"/>
      <c r="D235" s="117"/>
      <c r="E235" s="117"/>
    </row>
    <row r="236" spans="3:5" s="116" customFormat="1">
      <c r="C236" s="117"/>
      <c r="D236" s="117"/>
      <c r="E236" s="117"/>
    </row>
    <row r="237" spans="3:5" s="116" customFormat="1">
      <c r="C237" s="117"/>
      <c r="D237" s="117"/>
      <c r="E237" s="117"/>
    </row>
    <row r="238" spans="3:5" s="116" customFormat="1">
      <c r="C238" s="117"/>
      <c r="D238" s="117"/>
      <c r="E238" s="117"/>
    </row>
    <row r="239" spans="3:5" s="116" customFormat="1">
      <c r="C239" s="117"/>
      <c r="D239" s="117"/>
      <c r="E239" s="117"/>
    </row>
    <row r="240" spans="3:5" s="116" customFormat="1">
      <c r="C240" s="117"/>
      <c r="D240" s="117"/>
      <c r="E240" s="117"/>
    </row>
    <row r="241" spans="3:5" s="116" customFormat="1">
      <c r="C241" s="117"/>
      <c r="D241" s="117"/>
      <c r="E241" s="117"/>
    </row>
    <row r="242" spans="3:5" s="116" customFormat="1">
      <c r="C242" s="117"/>
      <c r="D242" s="117"/>
      <c r="E242" s="117"/>
    </row>
    <row r="243" spans="3:5" s="116" customFormat="1">
      <c r="C243" s="117"/>
      <c r="D243" s="117"/>
      <c r="E243" s="117"/>
    </row>
    <row r="244" spans="3:5" s="116" customFormat="1">
      <c r="C244" s="117"/>
      <c r="D244" s="117"/>
      <c r="E244" s="117"/>
    </row>
    <row r="245" spans="3:5" s="116" customFormat="1">
      <c r="C245" s="117"/>
      <c r="D245" s="117"/>
      <c r="E245" s="117"/>
    </row>
    <row r="246" spans="3:5" s="116" customFormat="1">
      <c r="C246" s="117"/>
      <c r="D246" s="117"/>
      <c r="E246" s="117"/>
    </row>
    <row r="247" spans="3:5" s="116" customFormat="1">
      <c r="C247" s="117"/>
      <c r="D247" s="117"/>
      <c r="E247" s="117"/>
    </row>
    <row r="248" spans="3:5" s="116" customFormat="1">
      <c r="C248" s="117"/>
      <c r="D248" s="117"/>
      <c r="E248" s="117"/>
    </row>
    <row r="249" spans="3:5" s="116" customFormat="1">
      <c r="C249" s="117"/>
      <c r="D249" s="117"/>
      <c r="E249" s="117"/>
    </row>
    <row r="250" spans="3:5" s="116" customFormat="1">
      <c r="C250" s="117"/>
      <c r="D250" s="117"/>
      <c r="E250" s="117"/>
    </row>
    <row r="251" spans="3:5" s="116" customFormat="1">
      <c r="C251" s="117"/>
      <c r="D251" s="117"/>
      <c r="E251" s="117"/>
    </row>
    <row r="252" spans="3:5" s="116" customFormat="1">
      <c r="C252" s="117"/>
      <c r="D252" s="117"/>
      <c r="E252" s="117"/>
    </row>
    <row r="253" spans="3:5" s="116" customFormat="1">
      <c r="C253" s="117"/>
      <c r="D253" s="117"/>
      <c r="E253" s="117"/>
    </row>
    <row r="254" spans="3:5" s="116" customFormat="1">
      <c r="C254" s="117"/>
      <c r="D254" s="117"/>
      <c r="E254" s="117"/>
    </row>
    <row r="255" spans="3:5" s="116" customFormat="1">
      <c r="C255" s="117"/>
      <c r="D255" s="117"/>
      <c r="E255" s="117"/>
    </row>
    <row r="256" spans="3:5" s="116" customFormat="1">
      <c r="C256" s="117"/>
      <c r="D256" s="117"/>
      <c r="E256" s="117"/>
    </row>
    <row r="257" spans="3:5" s="116" customFormat="1">
      <c r="C257" s="117"/>
      <c r="D257" s="117"/>
      <c r="E257" s="117"/>
    </row>
    <row r="258" spans="3:5" s="116" customFormat="1">
      <c r="C258" s="117"/>
      <c r="D258" s="117"/>
      <c r="E258" s="117"/>
    </row>
    <row r="259" spans="3:5" s="116" customFormat="1">
      <c r="C259" s="117"/>
      <c r="D259" s="117"/>
      <c r="E259" s="117"/>
    </row>
    <row r="260" spans="3:5" s="116" customFormat="1">
      <c r="C260" s="117"/>
      <c r="D260" s="117"/>
      <c r="E260" s="117"/>
    </row>
    <row r="261" spans="3:5" s="116" customFormat="1">
      <c r="C261" s="117"/>
      <c r="D261" s="117"/>
      <c r="E261" s="117"/>
    </row>
    <row r="262" spans="3:5" s="116" customFormat="1">
      <c r="C262" s="117"/>
      <c r="D262" s="117"/>
      <c r="E262" s="117"/>
    </row>
    <row r="263" spans="3:5" s="116" customFormat="1">
      <c r="C263" s="117"/>
      <c r="D263" s="117"/>
      <c r="E263" s="117"/>
    </row>
    <row r="264" spans="3:5" s="116" customFormat="1">
      <c r="C264" s="117"/>
      <c r="D264" s="117"/>
      <c r="E264" s="117"/>
    </row>
    <row r="265" spans="3:5" s="116" customFormat="1">
      <c r="C265" s="117"/>
      <c r="D265" s="117"/>
      <c r="E265" s="117"/>
    </row>
    <row r="266" spans="3:5" s="116" customFormat="1">
      <c r="C266" s="117"/>
      <c r="D266" s="117"/>
      <c r="E266" s="117"/>
    </row>
    <row r="267" spans="3:5" s="116" customFormat="1">
      <c r="C267" s="117"/>
      <c r="D267" s="117"/>
      <c r="E267" s="117"/>
    </row>
    <row r="268" spans="3:5" s="116" customFormat="1">
      <c r="C268" s="117"/>
      <c r="D268" s="117"/>
      <c r="E268" s="117"/>
    </row>
    <row r="269" spans="3:5" s="116" customFormat="1">
      <c r="C269" s="117"/>
      <c r="D269" s="117"/>
      <c r="E269" s="117"/>
    </row>
    <row r="270" spans="3:5" s="116" customFormat="1">
      <c r="C270" s="117"/>
      <c r="D270" s="117"/>
      <c r="E270" s="117"/>
    </row>
    <row r="271" spans="3:5" s="116" customFormat="1">
      <c r="C271" s="117"/>
      <c r="D271" s="117"/>
      <c r="E271" s="117"/>
    </row>
    <row r="272" spans="3:5" s="116" customFormat="1">
      <c r="C272" s="117"/>
      <c r="D272" s="117"/>
      <c r="E272" s="117"/>
    </row>
    <row r="273" spans="3:5" s="116" customFormat="1">
      <c r="C273" s="117"/>
      <c r="D273" s="117"/>
      <c r="E273" s="117"/>
    </row>
    <row r="274" spans="3:5" s="116" customFormat="1">
      <c r="C274" s="117"/>
      <c r="D274" s="117"/>
      <c r="E274" s="117"/>
    </row>
    <row r="275" spans="3:5" s="116" customFormat="1">
      <c r="C275" s="117"/>
      <c r="D275" s="117"/>
      <c r="E275" s="117"/>
    </row>
    <row r="276" spans="3:5" s="116" customFormat="1">
      <c r="C276" s="117"/>
      <c r="D276" s="117"/>
      <c r="E276" s="117"/>
    </row>
    <row r="277" spans="3:5" s="116" customFormat="1">
      <c r="C277" s="117"/>
      <c r="D277" s="117"/>
      <c r="E277" s="117"/>
    </row>
    <row r="278" spans="3:5" s="116" customFormat="1">
      <c r="C278" s="117"/>
      <c r="D278" s="117"/>
      <c r="E278" s="117"/>
    </row>
    <row r="279" spans="3:5" s="116" customFormat="1">
      <c r="C279" s="117"/>
      <c r="D279" s="117"/>
      <c r="E279" s="117"/>
    </row>
    <row r="280" spans="3:5" s="116" customFormat="1">
      <c r="C280" s="117"/>
      <c r="D280" s="117"/>
      <c r="E280" s="117"/>
    </row>
    <row r="281" spans="3:5" s="116" customFormat="1">
      <c r="C281" s="117"/>
      <c r="D281" s="117"/>
      <c r="E281" s="117"/>
    </row>
    <row r="282" spans="3:5" s="116" customFormat="1">
      <c r="C282" s="117"/>
      <c r="D282" s="117"/>
      <c r="E282" s="117"/>
    </row>
    <row r="283" spans="3:5" s="116" customFormat="1">
      <c r="C283" s="117"/>
      <c r="D283" s="117"/>
      <c r="E283" s="117"/>
    </row>
    <row r="284" spans="3:5" s="116" customFormat="1">
      <c r="C284" s="117"/>
      <c r="D284" s="117"/>
      <c r="E284" s="117"/>
    </row>
    <row r="285" spans="3:5" s="116" customFormat="1">
      <c r="C285" s="117"/>
      <c r="D285" s="117"/>
      <c r="E285" s="117"/>
    </row>
    <row r="286" spans="3:5" s="116" customFormat="1">
      <c r="C286" s="117"/>
      <c r="D286" s="117"/>
      <c r="E286" s="117"/>
    </row>
    <row r="287" spans="3:5" s="116" customFormat="1">
      <c r="C287" s="117"/>
      <c r="D287" s="117"/>
      <c r="E287" s="117"/>
    </row>
    <row r="288" spans="3:5" s="116" customFormat="1">
      <c r="C288" s="117"/>
      <c r="D288" s="117"/>
      <c r="E288" s="117"/>
    </row>
    <row r="289" spans="3:5" s="116" customFormat="1">
      <c r="C289" s="117"/>
      <c r="D289" s="117"/>
      <c r="E289" s="117"/>
    </row>
    <row r="290" spans="3:5" s="116" customFormat="1">
      <c r="C290" s="117"/>
      <c r="D290" s="117"/>
      <c r="E290" s="117"/>
    </row>
    <row r="291" spans="3:5" s="116" customFormat="1">
      <c r="C291" s="117"/>
      <c r="D291" s="117"/>
      <c r="E291" s="117"/>
    </row>
    <row r="292" spans="3:5" s="116" customFormat="1">
      <c r="C292" s="117"/>
      <c r="D292" s="117"/>
      <c r="E292" s="117"/>
    </row>
    <row r="293" spans="3:5" s="116" customFormat="1">
      <c r="C293" s="117"/>
      <c r="D293" s="117"/>
      <c r="E293" s="117"/>
    </row>
    <row r="294" spans="3:5" s="116" customFormat="1">
      <c r="C294" s="117"/>
      <c r="D294" s="117"/>
      <c r="E294" s="117"/>
    </row>
    <row r="295" spans="3:5" s="116" customFormat="1">
      <c r="C295" s="117"/>
      <c r="D295" s="117"/>
      <c r="E295" s="117"/>
    </row>
    <row r="296" spans="3:5" s="116" customFormat="1">
      <c r="C296" s="117"/>
      <c r="D296" s="117"/>
      <c r="E296" s="117"/>
    </row>
    <row r="297" spans="3:5" s="116" customFormat="1">
      <c r="C297" s="117"/>
      <c r="D297" s="117"/>
      <c r="E297" s="117"/>
    </row>
    <row r="298" spans="3:5" s="116" customFormat="1">
      <c r="C298" s="117"/>
      <c r="D298" s="117"/>
      <c r="E298" s="117"/>
    </row>
    <row r="299" spans="3:5" s="116" customFormat="1">
      <c r="C299" s="117"/>
      <c r="D299" s="117"/>
      <c r="E299" s="117"/>
    </row>
    <row r="300" spans="3:5" s="116" customFormat="1">
      <c r="C300" s="117"/>
      <c r="D300" s="117"/>
      <c r="E300" s="117"/>
    </row>
    <row r="301" spans="3:5" s="116" customFormat="1">
      <c r="C301" s="117"/>
      <c r="D301" s="117"/>
      <c r="E301" s="117"/>
    </row>
    <row r="302" spans="3:5" s="116" customFormat="1">
      <c r="C302" s="117"/>
      <c r="D302" s="117"/>
      <c r="E302" s="117"/>
    </row>
    <row r="303" spans="3:5" s="116" customFormat="1">
      <c r="C303" s="117"/>
      <c r="D303" s="117"/>
      <c r="E303" s="117"/>
    </row>
    <row r="304" spans="3:5" s="116" customFormat="1">
      <c r="C304" s="117"/>
      <c r="D304" s="117"/>
      <c r="E304" s="117"/>
    </row>
    <row r="305" spans="3:5" s="116" customFormat="1">
      <c r="C305" s="117"/>
      <c r="D305" s="117"/>
      <c r="E305" s="117"/>
    </row>
    <row r="306" spans="3:5" s="116" customFormat="1">
      <c r="C306" s="117"/>
      <c r="D306" s="117"/>
      <c r="E306" s="117"/>
    </row>
    <row r="307" spans="3:5" s="116" customFormat="1">
      <c r="C307" s="117"/>
      <c r="D307" s="117"/>
      <c r="E307" s="117"/>
    </row>
    <row r="308" spans="3:5" s="116" customFormat="1">
      <c r="C308" s="117"/>
      <c r="D308" s="117"/>
      <c r="E308" s="117"/>
    </row>
    <row r="309" spans="3:5" s="116" customFormat="1">
      <c r="C309" s="117"/>
      <c r="D309" s="117"/>
      <c r="E309" s="117"/>
    </row>
    <row r="310" spans="3:5" s="116" customFormat="1">
      <c r="C310" s="117"/>
      <c r="D310" s="117"/>
      <c r="E310" s="117"/>
    </row>
    <row r="311" spans="3:5" s="116" customFormat="1">
      <c r="C311" s="117"/>
      <c r="D311" s="117"/>
      <c r="E311" s="117"/>
    </row>
    <row r="312" spans="3:5" s="116" customFormat="1">
      <c r="C312" s="117"/>
      <c r="D312" s="117"/>
      <c r="E312" s="117"/>
    </row>
    <row r="313" spans="3:5" s="116" customFormat="1">
      <c r="C313" s="117"/>
      <c r="D313" s="117"/>
      <c r="E313" s="117"/>
    </row>
    <row r="314" spans="3:5" s="116" customFormat="1">
      <c r="C314" s="117"/>
      <c r="D314" s="117"/>
      <c r="E314" s="117"/>
    </row>
    <row r="315" spans="3:5" s="116" customFormat="1">
      <c r="C315" s="117"/>
      <c r="D315" s="117"/>
      <c r="E315" s="117"/>
    </row>
    <row r="316" spans="3:5" s="116" customFormat="1">
      <c r="C316" s="117"/>
      <c r="D316" s="117"/>
      <c r="E316" s="117"/>
    </row>
    <row r="317" spans="3:5" s="116" customFormat="1">
      <c r="C317" s="117"/>
      <c r="D317" s="117"/>
      <c r="E317" s="117"/>
    </row>
    <row r="318" spans="3:5" s="116" customFormat="1">
      <c r="C318" s="117"/>
      <c r="D318" s="117"/>
      <c r="E318" s="117"/>
    </row>
    <row r="319" spans="3:5" s="116" customFormat="1">
      <c r="C319" s="117"/>
      <c r="D319" s="117"/>
      <c r="E319" s="117"/>
    </row>
    <row r="320" spans="3:5" s="116" customFormat="1">
      <c r="C320" s="117"/>
      <c r="D320" s="117"/>
      <c r="E320" s="117"/>
    </row>
    <row r="321" spans="3:5" s="116" customFormat="1">
      <c r="C321" s="117"/>
      <c r="D321" s="117"/>
      <c r="E321" s="117"/>
    </row>
    <row r="322" spans="3:5" s="116" customFormat="1">
      <c r="C322" s="117"/>
      <c r="D322" s="117"/>
      <c r="E322" s="117"/>
    </row>
    <row r="323" spans="3:5" s="116" customFormat="1">
      <c r="C323" s="117"/>
      <c r="D323" s="117"/>
      <c r="E323" s="117"/>
    </row>
    <row r="324" spans="3:5" s="116" customFormat="1">
      <c r="C324" s="117"/>
      <c r="D324" s="117"/>
      <c r="E324" s="117"/>
    </row>
    <row r="325" spans="3:5" s="116" customFormat="1">
      <c r="C325" s="117"/>
      <c r="D325" s="117"/>
      <c r="E325" s="117"/>
    </row>
    <row r="326" spans="3:5" s="116" customFormat="1">
      <c r="C326" s="117"/>
      <c r="D326" s="117"/>
      <c r="E326" s="117"/>
    </row>
    <row r="327" spans="3:5" s="116" customFormat="1">
      <c r="C327" s="117"/>
      <c r="D327" s="117"/>
      <c r="E327" s="117"/>
    </row>
    <row r="328" spans="3:5" s="116" customFormat="1">
      <c r="C328" s="117"/>
      <c r="D328" s="117"/>
      <c r="E328" s="117"/>
    </row>
    <row r="329" spans="3:5" s="116" customFormat="1">
      <c r="C329" s="117"/>
      <c r="D329" s="117"/>
      <c r="E329" s="117"/>
    </row>
    <row r="330" spans="3:5" s="116" customFormat="1">
      <c r="C330" s="117"/>
      <c r="D330" s="117"/>
      <c r="E330" s="117"/>
    </row>
    <row r="331" spans="3:5" s="116" customFormat="1">
      <c r="C331" s="117"/>
      <c r="D331" s="117"/>
      <c r="E331" s="117"/>
    </row>
    <row r="332" spans="3:5" s="116" customFormat="1">
      <c r="C332" s="117"/>
      <c r="D332" s="117"/>
      <c r="E332" s="117"/>
    </row>
    <row r="333" spans="3:5" s="116" customFormat="1">
      <c r="C333" s="117"/>
      <c r="D333" s="117"/>
      <c r="E333" s="117"/>
    </row>
    <row r="334" spans="3:5" s="116" customFormat="1">
      <c r="C334" s="117"/>
      <c r="D334" s="117"/>
      <c r="E334" s="117"/>
    </row>
    <row r="335" spans="3:5" s="116" customFormat="1">
      <c r="C335" s="117"/>
      <c r="D335" s="117"/>
      <c r="E335" s="117"/>
    </row>
    <row r="336" spans="3:5" s="116" customFormat="1">
      <c r="C336" s="117"/>
      <c r="D336" s="117"/>
      <c r="E336" s="117"/>
    </row>
    <row r="337" spans="1:16" s="116" customFormat="1">
      <c r="C337" s="117"/>
      <c r="D337" s="117"/>
      <c r="E337" s="117"/>
    </row>
    <row r="338" spans="1:16" s="116" customFormat="1">
      <c r="C338" s="117"/>
      <c r="D338" s="117"/>
      <c r="E338" s="117"/>
    </row>
    <row r="339" spans="1:16" s="116" customFormat="1">
      <c r="C339" s="117"/>
      <c r="D339" s="117"/>
      <c r="E339" s="117"/>
    </row>
    <row r="340" spans="1:16" s="116" customFormat="1">
      <c r="C340" s="117"/>
      <c r="D340" s="117"/>
      <c r="E340" s="117"/>
    </row>
    <row r="341" spans="1:16" s="116" customFormat="1">
      <c r="C341" s="117"/>
      <c r="D341" s="117"/>
      <c r="E341" s="117"/>
    </row>
    <row r="342" spans="1:16" s="116" customFormat="1">
      <c r="C342" s="117"/>
      <c r="D342" s="117"/>
      <c r="E342" s="117"/>
    </row>
    <row r="343" spans="1:16" s="116" customFormat="1">
      <c r="C343" s="117"/>
      <c r="D343" s="117"/>
      <c r="E343" s="117"/>
    </row>
    <row r="344" spans="1:16" s="116" customFormat="1">
      <c r="C344" s="117"/>
      <c r="D344" s="117"/>
      <c r="E344" s="117"/>
    </row>
    <row r="345" spans="1:16" s="116" customFormat="1">
      <c r="A345" s="115"/>
      <c r="B345" s="141"/>
      <c r="C345" s="145"/>
      <c r="D345" s="145"/>
      <c r="E345" s="145"/>
      <c r="F345" s="141"/>
      <c r="G345" s="115"/>
      <c r="H345" s="115"/>
      <c r="I345" s="115"/>
      <c r="J345" s="115"/>
      <c r="K345" s="115"/>
      <c r="L345" s="115"/>
      <c r="M345" s="115"/>
      <c r="N345" s="115"/>
      <c r="O345" s="115"/>
      <c r="P345" s="115"/>
    </row>
    <row r="346" spans="1:16" s="116" customFormat="1">
      <c r="A346" s="115"/>
      <c r="B346" s="141"/>
      <c r="C346" s="145"/>
      <c r="D346" s="145"/>
      <c r="E346" s="145"/>
      <c r="F346" s="141"/>
      <c r="G346" s="115"/>
      <c r="H346" s="115"/>
      <c r="I346" s="115"/>
      <c r="J346" s="115"/>
      <c r="K346" s="115"/>
      <c r="L346" s="115"/>
      <c r="M346" s="115"/>
      <c r="N346" s="115"/>
      <c r="O346" s="115"/>
      <c r="P346" s="115"/>
    </row>
  </sheetData>
  <protectedRanges>
    <protectedRange password="CF3F" sqref="E20:E48 B20:B48" name="Range1_2_1"/>
    <protectedRange password="CF3F" sqref="D20:D48" name="Range1_1_2_1"/>
  </protectedRanges>
  <mergeCells count="28">
    <mergeCell ref="AE19:AF19"/>
    <mergeCell ref="AG19:AH19"/>
    <mergeCell ref="A54:B54"/>
    <mergeCell ref="G54:H54"/>
    <mergeCell ref="AA19:AD19"/>
    <mergeCell ref="A51:B51"/>
    <mergeCell ref="D51:E51"/>
    <mergeCell ref="G51:H51"/>
    <mergeCell ref="I51:M51"/>
    <mergeCell ref="N51:O51"/>
    <mergeCell ref="A49:K49"/>
    <mergeCell ref="A4:P4"/>
    <mergeCell ref="A5:P5"/>
    <mergeCell ref="C7:P7"/>
    <mergeCell ref="C8:P8"/>
    <mergeCell ref="C9:P9"/>
    <mergeCell ref="C10:P10"/>
    <mergeCell ref="A11:B11"/>
    <mergeCell ref="A13:P13"/>
    <mergeCell ref="A14:P14"/>
    <mergeCell ref="D17:D18"/>
    <mergeCell ref="E17:E18"/>
    <mergeCell ref="C15:N15"/>
    <mergeCell ref="F17:K17"/>
    <mergeCell ref="L17:P17"/>
    <mergeCell ref="A17:A18"/>
    <mergeCell ref="B17:B18"/>
    <mergeCell ref="C17:C18"/>
  </mergeCells>
  <pageMargins left="0.48" right="0.43307086614173229" top="0.74803149606299213" bottom="0.6692913385826772" header="0.51181102362204722" footer="0.43307086614173229"/>
  <pageSetup paperSize="9" scale="91" orientation="landscape" r:id="rId1"/>
  <headerFooter alignWithMargins="0">
    <oddFooter>&amp;R&amp;P lapa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8"/>
  <sheetViews>
    <sheetView view="pageBreakPreview" topLeftCell="A107" zoomScaleNormal="100" zoomScaleSheetLayoutView="100" workbookViewId="0">
      <selection activeCell="F99" sqref="F99"/>
    </sheetView>
  </sheetViews>
  <sheetFormatPr defaultRowHeight="12.75"/>
  <cols>
    <col min="1" max="1" width="4.140625" style="28" customWidth="1"/>
    <col min="2" max="2" width="13.5703125" style="37" customWidth="1"/>
    <col min="3" max="3" width="40" style="40" customWidth="1"/>
    <col min="4" max="4" width="5.85546875" style="40" bestFit="1" customWidth="1"/>
    <col min="5" max="5" width="10.7109375" style="40" customWidth="1"/>
    <col min="6" max="6" width="8.7109375" style="37" customWidth="1"/>
    <col min="7" max="7" width="6.5703125" style="28" customWidth="1"/>
    <col min="8" max="8" width="7.28515625" style="28" customWidth="1"/>
    <col min="9" max="9" width="6.7109375" style="28" bestFit="1" customWidth="1"/>
    <col min="10" max="10" width="7" style="28" bestFit="1" customWidth="1"/>
    <col min="11" max="11" width="7" style="28" customWidth="1"/>
    <col min="12" max="13" width="8.42578125" style="28" customWidth="1"/>
    <col min="14" max="14" width="9.140625" style="28" bestFit="1" customWidth="1"/>
    <col min="15" max="15" width="8.42578125" style="28" customWidth="1"/>
    <col min="16" max="16" width="10.28515625" style="28" customWidth="1"/>
    <col min="17" max="16384" width="9.140625" style="28"/>
  </cols>
  <sheetData>
    <row r="1" spans="1:16">
      <c r="B1" s="26"/>
      <c r="C1" s="27"/>
      <c r="D1" s="27"/>
      <c r="E1" s="27"/>
      <c r="F1" s="26"/>
      <c r="P1" s="71" t="s">
        <v>41</v>
      </c>
    </row>
    <row r="2" spans="1:16">
      <c r="B2" s="26"/>
      <c r="C2" s="27"/>
      <c r="D2" s="27"/>
      <c r="E2" s="27"/>
      <c r="F2" s="26"/>
      <c r="P2" s="71" t="s">
        <v>76</v>
      </c>
    </row>
    <row r="3" spans="1:16">
      <c r="B3" s="26"/>
      <c r="C3" s="27"/>
      <c r="D3" s="27"/>
      <c r="E3" s="27"/>
      <c r="F3" s="26"/>
      <c r="P3" s="71" t="s">
        <v>42</v>
      </c>
    </row>
    <row r="4" spans="1:16" ht="6.75" customHeight="1">
      <c r="B4" s="26"/>
      <c r="C4" s="27"/>
      <c r="D4" s="27"/>
      <c r="E4" s="27"/>
      <c r="F4" s="26"/>
      <c r="P4" s="71"/>
    </row>
    <row r="5" spans="1:16" ht="15.75">
      <c r="A5" s="208" t="s">
        <v>43</v>
      </c>
      <c r="B5" s="208"/>
      <c r="C5" s="208"/>
      <c r="D5" s="208"/>
      <c r="E5" s="208"/>
      <c r="F5" s="208"/>
      <c r="G5" s="208"/>
      <c r="H5" s="208"/>
      <c r="I5" s="208"/>
      <c r="J5" s="208"/>
      <c r="K5" s="208"/>
      <c r="L5" s="208"/>
      <c r="M5" s="208"/>
      <c r="N5" s="208"/>
      <c r="O5" s="208"/>
      <c r="P5" s="208"/>
    </row>
    <row r="6" spans="1:16" ht="14.25">
      <c r="A6" s="209" t="s">
        <v>44</v>
      </c>
      <c r="B6" s="209"/>
      <c r="C6" s="209"/>
      <c r="D6" s="209"/>
      <c r="E6" s="209"/>
      <c r="F6" s="209"/>
      <c r="G6" s="209"/>
      <c r="H6" s="209"/>
      <c r="I6" s="209"/>
      <c r="J6" s="209"/>
      <c r="K6" s="209"/>
      <c r="L6" s="209"/>
      <c r="M6" s="209"/>
      <c r="N6" s="209"/>
      <c r="O6" s="209"/>
      <c r="P6" s="209"/>
    </row>
    <row r="7" spans="1:16" ht="3.75" customHeight="1">
      <c r="A7" s="72"/>
      <c r="B7" s="72"/>
      <c r="C7" s="72"/>
      <c r="D7" s="72"/>
      <c r="E7" s="72"/>
      <c r="F7" s="72"/>
      <c r="G7" s="72"/>
      <c r="H7" s="72"/>
      <c r="I7" s="72"/>
      <c r="J7" s="72"/>
      <c r="K7" s="72"/>
      <c r="L7" s="72"/>
      <c r="M7" s="72"/>
      <c r="N7" s="72"/>
      <c r="O7" s="72"/>
      <c r="P7" s="72"/>
    </row>
    <row r="8" spans="1:16" ht="15.75">
      <c r="A8" s="73" t="s">
        <v>45</v>
      </c>
      <c r="B8" s="74"/>
      <c r="C8" s="210" t="s">
        <v>77</v>
      </c>
      <c r="D8" s="210"/>
      <c r="E8" s="210"/>
      <c r="F8" s="210"/>
      <c r="G8" s="210"/>
      <c r="H8" s="210"/>
      <c r="I8" s="210"/>
      <c r="J8" s="210"/>
      <c r="K8" s="210"/>
      <c r="L8" s="210"/>
      <c r="M8" s="210"/>
      <c r="N8" s="210"/>
      <c r="O8" s="210"/>
      <c r="P8" s="210"/>
    </row>
    <row r="9" spans="1:16" ht="15">
      <c r="A9" s="75" t="s">
        <v>46</v>
      </c>
      <c r="B9" s="76"/>
      <c r="C9" s="210" t="s">
        <v>78</v>
      </c>
      <c r="D9" s="210"/>
      <c r="E9" s="210"/>
      <c r="F9" s="210"/>
      <c r="G9" s="210"/>
      <c r="H9" s="210"/>
      <c r="I9" s="210"/>
      <c r="J9" s="210"/>
      <c r="K9" s="210"/>
      <c r="L9" s="210"/>
      <c r="M9" s="210"/>
      <c r="N9" s="210"/>
      <c r="O9" s="210"/>
      <c r="P9" s="210"/>
    </row>
    <row r="10" spans="1:16" s="26" customFormat="1" ht="18" customHeight="1">
      <c r="A10" s="75" t="s">
        <v>47</v>
      </c>
      <c r="B10" s="76"/>
      <c r="C10" s="221" t="s">
        <v>79</v>
      </c>
      <c r="D10" s="221"/>
      <c r="E10" s="221"/>
      <c r="F10" s="221"/>
      <c r="G10" s="221"/>
      <c r="H10" s="221"/>
      <c r="I10" s="221"/>
      <c r="J10" s="221"/>
      <c r="K10" s="221"/>
      <c r="L10" s="221"/>
      <c r="M10" s="221"/>
      <c r="N10" s="221"/>
      <c r="O10" s="221"/>
      <c r="P10" s="221"/>
    </row>
    <row r="11" spans="1:16" s="26" customFormat="1" ht="18" customHeight="1">
      <c r="A11" s="75" t="s">
        <v>48</v>
      </c>
      <c r="B11" s="92"/>
      <c r="C11" s="220" t="s">
        <v>49</v>
      </c>
      <c r="D11" s="220"/>
      <c r="E11" s="220"/>
      <c r="F11" s="220"/>
      <c r="G11" s="220"/>
      <c r="H11" s="220"/>
      <c r="I11" s="220"/>
      <c r="J11" s="220"/>
      <c r="K11" s="220"/>
      <c r="L11" s="220"/>
      <c r="M11" s="220"/>
      <c r="N11" s="220"/>
      <c r="O11" s="220"/>
      <c r="P11" s="220"/>
    </row>
    <row r="12" spans="1:16" s="26" customFormat="1" ht="29.25" customHeight="1">
      <c r="A12" s="214" t="s">
        <v>50</v>
      </c>
      <c r="B12" s="214"/>
      <c r="C12" s="113"/>
      <c r="D12" s="109"/>
      <c r="E12" s="110"/>
      <c r="F12" s="110"/>
      <c r="G12" s="110"/>
      <c r="H12" s="111"/>
      <c r="I12" s="111"/>
      <c r="J12" s="112"/>
      <c r="K12" s="72"/>
      <c r="L12" s="72"/>
      <c r="M12" s="72"/>
      <c r="N12" s="72"/>
      <c r="O12" s="72"/>
      <c r="P12" s="72"/>
    </row>
    <row r="13" spans="1:16" s="26" customFormat="1" ht="12.75" customHeight="1">
      <c r="A13" s="257" t="s">
        <v>185</v>
      </c>
      <c r="B13" s="257"/>
      <c r="C13" s="257"/>
      <c r="D13" s="257"/>
      <c r="E13" s="257"/>
      <c r="F13" s="257"/>
      <c r="G13" s="257"/>
      <c r="H13" s="257"/>
      <c r="I13" s="257"/>
      <c r="J13" s="257"/>
      <c r="K13" s="257"/>
      <c r="L13" s="257"/>
      <c r="M13" s="257"/>
      <c r="N13" s="257"/>
      <c r="O13" s="257"/>
      <c r="P13" s="257"/>
    </row>
    <row r="14" spans="1:16" s="26" customFormat="1" ht="12.75" customHeight="1">
      <c r="A14" s="257" t="s">
        <v>186</v>
      </c>
      <c r="B14" s="257"/>
      <c r="C14" s="257"/>
      <c r="D14" s="257"/>
      <c r="E14" s="257"/>
      <c r="F14" s="257"/>
      <c r="G14" s="257"/>
      <c r="H14" s="257"/>
      <c r="I14" s="257"/>
      <c r="J14" s="257"/>
      <c r="K14" s="257"/>
      <c r="L14" s="257"/>
      <c r="M14" s="257"/>
      <c r="N14" s="257"/>
      <c r="O14" s="257"/>
      <c r="P14" s="257"/>
    </row>
    <row r="15" spans="1:16" s="26" customFormat="1">
      <c r="C15" s="258" t="s">
        <v>9</v>
      </c>
      <c r="D15" s="258"/>
      <c r="E15" s="258"/>
      <c r="F15" s="258"/>
      <c r="G15" s="258"/>
      <c r="H15" s="258"/>
      <c r="I15" s="258"/>
      <c r="J15" s="258"/>
      <c r="K15" s="258"/>
      <c r="L15" s="258"/>
      <c r="M15" s="258"/>
      <c r="N15" s="258"/>
    </row>
    <row r="16" spans="1:16" ht="13.5" thickBot="1">
      <c r="B16" s="28"/>
      <c r="C16" s="28"/>
      <c r="D16" s="28"/>
      <c r="E16" s="28"/>
      <c r="F16" s="28"/>
      <c r="I16" s="30"/>
      <c r="J16" s="30"/>
      <c r="K16" s="30"/>
      <c r="L16" s="29"/>
      <c r="M16" s="29"/>
      <c r="N16" s="29"/>
      <c r="O16" s="31"/>
      <c r="P16" s="31"/>
    </row>
    <row r="17" spans="1:16" s="7" customFormat="1" ht="13.5" thickBot="1">
      <c r="A17" s="255" t="s">
        <v>0</v>
      </c>
      <c r="B17" s="255" t="s">
        <v>17</v>
      </c>
      <c r="C17" s="253" t="s">
        <v>18</v>
      </c>
      <c r="D17" s="255" t="s">
        <v>19</v>
      </c>
      <c r="E17" s="255" t="s">
        <v>20</v>
      </c>
      <c r="F17" s="269" t="s">
        <v>21</v>
      </c>
      <c r="G17" s="269"/>
      <c r="H17" s="269"/>
      <c r="I17" s="269"/>
      <c r="J17" s="269"/>
      <c r="K17" s="269"/>
      <c r="L17" s="269" t="s">
        <v>22</v>
      </c>
      <c r="M17" s="269"/>
      <c r="N17" s="269"/>
      <c r="O17" s="269"/>
      <c r="P17" s="269"/>
    </row>
    <row r="18" spans="1:16" s="7" customFormat="1" ht="61.5" customHeight="1" thickBot="1">
      <c r="A18" s="256"/>
      <c r="B18" s="256"/>
      <c r="C18" s="254"/>
      <c r="D18" s="256"/>
      <c r="E18" s="256"/>
      <c r="F18" s="8" t="s">
        <v>23</v>
      </c>
      <c r="G18" s="9" t="s">
        <v>30</v>
      </c>
      <c r="H18" s="9" t="s">
        <v>31</v>
      </c>
      <c r="I18" s="9" t="s">
        <v>74</v>
      </c>
      <c r="J18" s="9" t="s">
        <v>32</v>
      </c>
      <c r="K18" s="8" t="s">
        <v>33</v>
      </c>
      <c r="L18" s="9" t="s">
        <v>24</v>
      </c>
      <c r="M18" s="9" t="s">
        <v>31</v>
      </c>
      <c r="N18" s="9" t="s">
        <v>74</v>
      </c>
      <c r="O18" s="9" t="s">
        <v>32</v>
      </c>
      <c r="P18" s="9" t="s">
        <v>34</v>
      </c>
    </row>
    <row r="19" spans="1:16" s="7" customFormat="1" ht="13.5" thickBot="1">
      <c r="A19" s="10" t="s">
        <v>25</v>
      </c>
      <c r="B19" s="11" t="s">
        <v>26</v>
      </c>
      <c r="C19" s="12">
        <v>3</v>
      </c>
      <c r="D19" s="13">
        <v>4</v>
      </c>
      <c r="E19" s="12">
        <v>5</v>
      </c>
      <c r="F19" s="13">
        <v>6</v>
      </c>
      <c r="G19" s="12">
        <v>7</v>
      </c>
      <c r="H19" s="12">
        <v>8</v>
      </c>
      <c r="I19" s="13">
        <v>9</v>
      </c>
      <c r="J19" s="13">
        <v>10</v>
      </c>
      <c r="K19" s="12">
        <v>11</v>
      </c>
      <c r="L19" s="12">
        <v>12</v>
      </c>
      <c r="M19" s="12">
        <v>13</v>
      </c>
      <c r="N19" s="13">
        <v>14</v>
      </c>
      <c r="O19" s="13">
        <v>15</v>
      </c>
      <c r="P19" s="14">
        <v>16</v>
      </c>
    </row>
    <row r="20" spans="1:16">
      <c r="A20" s="173"/>
      <c r="B20" s="32"/>
      <c r="C20" s="174" t="s">
        <v>187</v>
      </c>
      <c r="D20" s="175"/>
      <c r="E20" s="176"/>
      <c r="F20" s="33"/>
      <c r="G20" s="33"/>
      <c r="H20" s="33"/>
      <c r="I20" s="33"/>
      <c r="J20" s="33"/>
      <c r="K20" s="33"/>
      <c r="L20" s="33"/>
      <c r="M20" s="33"/>
      <c r="N20" s="33"/>
      <c r="O20" s="33"/>
      <c r="P20" s="33"/>
    </row>
    <row r="21" spans="1:16" s="41" customFormat="1" ht="25.5">
      <c r="A21" s="177">
        <v>1</v>
      </c>
      <c r="B21" s="15" t="s">
        <v>105</v>
      </c>
      <c r="C21" s="192" t="s">
        <v>188</v>
      </c>
      <c r="D21" s="15" t="s">
        <v>87</v>
      </c>
      <c r="E21" s="199">
        <f>291.7*2+404+483.7+144</f>
        <v>1615.1</v>
      </c>
      <c r="F21" s="16"/>
      <c r="G21" s="22"/>
      <c r="H21" s="23"/>
      <c r="I21" s="22"/>
      <c r="J21" s="22"/>
      <c r="K21" s="22"/>
      <c r="L21" s="22"/>
      <c r="M21" s="22"/>
      <c r="N21" s="22"/>
      <c r="O21" s="22"/>
      <c r="P21" s="24"/>
    </row>
    <row r="22" spans="1:16" s="41" customFormat="1">
      <c r="A22" s="177">
        <v>2</v>
      </c>
      <c r="B22" s="15"/>
      <c r="C22" s="193" t="s">
        <v>521</v>
      </c>
      <c r="D22" s="15" t="s">
        <v>175</v>
      </c>
      <c r="E22" s="179">
        <f>E21*0.12</f>
        <v>193.81199999999998</v>
      </c>
      <c r="F22" s="16"/>
      <c r="G22" s="22"/>
      <c r="H22" s="23"/>
      <c r="I22" s="22"/>
      <c r="J22" s="22"/>
      <c r="K22" s="22"/>
      <c r="L22" s="22"/>
      <c r="M22" s="22"/>
      <c r="N22" s="22"/>
      <c r="O22" s="22"/>
      <c r="P22" s="24"/>
    </row>
    <row r="23" spans="1:16" s="41" customFormat="1" ht="25.5">
      <c r="A23" s="177">
        <v>3</v>
      </c>
      <c r="B23" s="15"/>
      <c r="C23" s="193" t="s">
        <v>522</v>
      </c>
      <c r="D23" s="15" t="s">
        <v>189</v>
      </c>
      <c r="E23" s="200">
        <f>E21*5</f>
        <v>8075.5</v>
      </c>
      <c r="F23" s="16"/>
      <c r="G23" s="22"/>
      <c r="H23" s="23"/>
      <c r="I23" s="22"/>
      <c r="J23" s="22"/>
      <c r="K23" s="22"/>
      <c r="L23" s="22"/>
      <c r="M23" s="22"/>
      <c r="N23" s="22"/>
      <c r="O23" s="22"/>
      <c r="P23" s="24"/>
    </row>
    <row r="24" spans="1:16" s="41" customFormat="1">
      <c r="A24" s="177">
        <v>4</v>
      </c>
      <c r="B24" s="15" t="s">
        <v>105</v>
      </c>
      <c r="C24" s="192" t="s">
        <v>190</v>
      </c>
      <c r="D24" s="15" t="s">
        <v>87</v>
      </c>
      <c r="E24" s="179">
        <f>E21</f>
        <v>1615.1</v>
      </c>
      <c r="F24" s="16"/>
      <c r="G24" s="22"/>
      <c r="H24" s="23"/>
      <c r="I24" s="22"/>
      <c r="J24" s="22"/>
      <c r="K24" s="22"/>
      <c r="L24" s="22"/>
      <c r="M24" s="22"/>
      <c r="N24" s="22"/>
      <c r="O24" s="22"/>
      <c r="P24" s="24"/>
    </row>
    <row r="25" spans="1:16" s="41" customFormat="1">
      <c r="A25" s="177">
        <v>5</v>
      </c>
      <c r="B25" s="15"/>
      <c r="C25" s="193" t="s">
        <v>523</v>
      </c>
      <c r="D25" s="15" t="s">
        <v>40</v>
      </c>
      <c r="E25" s="200">
        <f>E24*5</f>
        <v>8075.5</v>
      </c>
      <c r="F25" s="16"/>
      <c r="G25" s="22"/>
      <c r="H25" s="23"/>
      <c r="I25" s="22"/>
      <c r="J25" s="22"/>
      <c r="K25" s="22"/>
      <c r="L25" s="22"/>
      <c r="M25" s="22"/>
      <c r="N25" s="22"/>
      <c r="O25" s="22"/>
      <c r="P25" s="24"/>
    </row>
    <row r="26" spans="1:16" s="41" customFormat="1">
      <c r="A26" s="177">
        <v>6</v>
      </c>
      <c r="B26" s="15"/>
      <c r="C26" s="193" t="s">
        <v>191</v>
      </c>
      <c r="D26" s="15" t="s">
        <v>100</v>
      </c>
      <c r="E26" s="200">
        <f>ROUND(E29*6,0)</f>
        <v>141</v>
      </c>
      <c r="F26" s="16"/>
      <c r="G26" s="22"/>
      <c r="H26" s="23"/>
      <c r="I26" s="22"/>
      <c r="J26" s="22"/>
      <c r="K26" s="22"/>
      <c r="L26" s="22"/>
      <c r="M26" s="22"/>
      <c r="N26" s="22"/>
      <c r="O26" s="22"/>
      <c r="P26" s="24"/>
    </row>
    <row r="27" spans="1:16" s="41" customFormat="1">
      <c r="A27" s="177">
        <v>7</v>
      </c>
      <c r="B27" s="15"/>
      <c r="C27" s="193" t="s">
        <v>192</v>
      </c>
      <c r="D27" s="15" t="s">
        <v>100</v>
      </c>
      <c r="E27" s="200">
        <f>ROUND(E30*6,0)</f>
        <v>10034</v>
      </c>
      <c r="F27" s="16"/>
      <c r="G27" s="22"/>
      <c r="H27" s="23"/>
      <c r="I27" s="22"/>
      <c r="J27" s="22"/>
      <c r="K27" s="22"/>
      <c r="L27" s="22"/>
      <c r="M27" s="22"/>
      <c r="N27" s="22"/>
      <c r="O27" s="22"/>
      <c r="P27" s="24"/>
    </row>
    <row r="28" spans="1:16" s="41" customFormat="1">
      <c r="A28" s="177">
        <v>8</v>
      </c>
      <c r="B28" s="15"/>
      <c r="C28" s="193" t="s">
        <v>193</v>
      </c>
      <c r="D28" s="15" t="s">
        <v>100</v>
      </c>
      <c r="E28" s="179">
        <f>E27+E26</f>
        <v>10175</v>
      </c>
      <c r="F28" s="16"/>
      <c r="G28" s="22"/>
      <c r="H28" s="23"/>
      <c r="I28" s="22"/>
      <c r="J28" s="22"/>
      <c r="K28" s="22"/>
      <c r="L28" s="22"/>
      <c r="M28" s="22"/>
      <c r="N28" s="22"/>
      <c r="O28" s="22"/>
      <c r="P28" s="24"/>
    </row>
    <row r="29" spans="1:16" s="41" customFormat="1" ht="25.5">
      <c r="A29" s="177">
        <v>9</v>
      </c>
      <c r="B29" s="15"/>
      <c r="C29" s="193" t="s">
        <v>524</v>
      </c>
      <c r="D29" s="15" t="s">
        <v>87</v>
      </c>
      <c r="E29" s="179">
        <f>11.77*2*0.2*1.05+17.7*1.05</f>
        <v>23.528400000000001</v>
      </c>
      <c r="F29" s="16"/>
      <c r="G29" s="22"/>
      <c r="H29" s="23"/>
      <c r="I29" s="22"/>
      <c r="J29" s="22"/>
      <c r="K29" s="22"/>
      <c r="L29" s="22"/>
      <c r="M29" s="22"/>
      <c r="N29" s="22"/>
      <c r="O29" s="22"/>
      <c r="P29" s="24"/>
    </row>
    <row r="30" spans="1:16" s="41" customFormat="1" ht="25.5">
      <c r="A30" s="177">
        <v>10</v>
      </c>
      <c r="B30" s="15"/>
      <c r="C30" s="193" t="s">
        <v>525</v>
      </c>
      <c r="D30" s="15" t="s">
        <v>87</v>
      </c>
      <c r="E30" s="179">
        <f>(E21)*1.05-E29</f>
        <v>1672.3266000000001</v>
      </c>
      <c r="F30" s="16"/>
      <c r="G30" s="22"/>
      <c r="H30" s="23"/>
      <c r="I30" s="22"/>
      <c r="J30" s="22"/>
      <c r="K30" s="22"/>
      <c r="L30" s="22"/>
      <c r="M30" s="22"/>
      <c r="N30" s="22"/>
      <c r="O30" s="22"/>
      <c r="P30" s="24"/>
    </row>
    <row r="31" spans="1:16" s="41" customFormat="1" ht="25.5">
      <c r="A31" s="177">
        <v>11</v>
      </c>
      <c r="B31" s="15"/>
      <c r="C31" s="193" t="s">
        <v>194</v>
      </c>
      <c r="D31" s="15" t="s">
        <v>87</v>
      </c>
      <c r="E31" s="179">
        <f>5.8*1.1</f>
        <v>6.38</v>
      </c>
      <c r="F31" s="16"/>
      <c r="G31" s="22"/>
      <c r="H31" s="23"/>
      <c r="I31" s="22"/>
      <c r="J31" s="22"/>
      <c r="K31" s="22"/>
      <c r="L31" s="22"/>
      <c r="M31" s="22"/>
      <c r="N31" s="22"/>
      <c r="O31" s="22"/>
      <c r="P31" s="24"/>
    </row>
    <row r="32" spans="1:16" s="41" customFormat="1" ht="25.5">
      <c r="A32" s="177">
        <v>12</v>
      </c>
      <c r="B32" s="15"/>
      <c r="C32" s="193" t="s">
        <v>195</v>
      </c>
      <c r="D32" s="15" t="s">
        <v>87</v>
      </c>
      <c r="E32" s="179">
        <f>33.5</f>
        <v>33.5</v>
      </c>
      <c r="F32" s="16"/>
      <c r="G32" s="22"/>
      <c r="H32" s="23"/>
      <c r="I32" s="22"/>
      <c r="J32" s="22"/>
      <c r="K32" s="22"/>
      <c r="L32" s="22"/>
      <c r="M32" s="22"/>
      <c r="N32" s="22"/>
      <c r="O32" s="22"/>
      <c r="P32" s="24"/>
    </row>
    <row r="33" spans="1:16" s="41" customFormat="1">
      <c r="A33" s="177">
        <v>13</v>
      </c>
      <c r="B33" s="15"/>
      <c r="C33" s="193" t="s">
        <v>196</v>
      </c>
      <c r="D33" s="15" t="s">
        <v>90</v>
      </c>
      <c r="E33" s="179">
        <f>11.77*2*1.05</f>
        <v>24.716999999999999</v>
      </c>
      <c r="F33" s="16"/>
      <c r="G33" s="22"/>
      <c r="H33" s="23"/>
      <c r="I33" s="22"/>
      <c r="J33" s="22"/>
      <c r="K33" s="22"/>
      <c r="L33" s="22"/>
      <c r="M33" s="22"/>
      <c r="N33" s="22"/>
      <c r="O33" s="22"/>
      <c r="P33" s="24"/>
    </row>
    <row r="34" spans="1:16" s="41" customFormat="1">
      <c r="A34" s="177">
        <v>14</v>
      </c>
      <c r="B34" s="15"/>
      <c r="C34" s="193" t="s">
        <v>197</v>
      </c>
      <c r="D34" s="15" t="s">
        <v>90</v>
      </c>
      <c r="E34" s="179">
        <f>19.8*1.05+17.2*1.05</f>
        <v>38.85</v>
      </c>
      <c r="F34" s="16"/>
      <c r="G34" s="22"/>
      <c r="H34" s="23"/>
      <c r="I34" s="22"/>
      <c r="J34" s="22"/>
      <c r="K34" s="22"/>
      <c r="L34" s="22"/>
      <c r="M34" s="22"/>
      <c r="N34" s="22"/>
      <c r="O34" s="22"/>
      <c r="P34" s="24"/>
    </row>
    <row r="35" spans="1:16" s="41" customFormat="1">
      <c r="A35" s="177">
        <v>15</v>
      </c>
      <c r="B35" s="15" t="s">
        <v>105</v>
      </c>
      <c r="C35" s="192" t="s">
        <v>198</v>
      </c>
      <c r="D35" s="15" t="s">
        <v>87</v>
      </c>
      <c r="E35" s="179">
        <f>E24</f>
        <v>1615.1</v>
      </c>
      <c r="F35" s="16"/>
      <c r="G35" s="22"/>
      <c r="H35" s="23"/>
      <c r="I35" s="22"/>
      <c r="J35" s="22"/>
      <c r="K35" s="22"/>
      <c r="L35" s="22"/>
      <c r="M35" s="22"/>
      <c r="N35" s="22"/>
      <c r="O35" s="22"/>
      <c r="P35" s="24"/>
    </row>
    <row r="36" spans="1:16" s="41" customFormat="1">
      <c r="A36" s="177">
        <v>16</v>
      </c>
      <c r="B36" s="15"/>
      <c r="C36" s="193" t="s">
        <v>526</v>
      </c>
      <c r="D36" s="15" t="s">
        <v>175</v>
      </c>
      <c r="E36" s="179">
        <f>E35*0.12</f>
        <v>193.81199999999998</v>
      </c>
      <c r="F36" s="16"/>
      <c r="G36" s="22"/>
      <c r="H36" s="23"/>
      <c r="I36" s="22"/>
      <c r="J36" s="22"/>
      <c r="K36" s="22"/>
      <c r="L36" s="22"/>
      <c r="M36" s="22"/>
      <c r="N36" s="22"/>
      <c r="O36" s="22"/>
      <c r="P36" s="24"/>
    </row>
    <row r="37" spans="1:16" s="41" customFormat="1">
      <c r="A37" s="177">
        <v>17</v>
      </c>
      <c r="B37" s="15"/>
      <c r="C37" s="193" t="s">
        <v>527</v>
      </c>
      <c r="D37" s="15" t="s">
        <v>40</v>
      </c>
      <c r="E37" s="200">
        <f>E35*4.5</f>
        <v>7267.95</v>
      </c>
      <c r="F37" s="16"/>
      <c r="G37" s="22"/>
      <c r="H37" s="23"/>
      <c r="I37" s="22"/>
      <c r="J37" s="22"/>
      <c r="K37" s="22"/>
      <c r="L37" s="22"/>
      <c r="M37" s="22"/>
      <c r="N37" s="22"/>
      <c r="O37" s="22"/>
      <c r="P37" s="24"/>
    </row>
    <row r="38" spans="1:16" s="41" customFormat="1">
      <c r="A38" s="177">
        <v>18</v>
      </c>
      <c r="B38" s="15"/>
      <c r="C38" s="193" t="s">
        <v>199</v>
      </c>
      <c r="D38" s="15" t="s">
        <v>87</v>
      </c>
      <c r="E38" s="179">
        <f>E35*1.2</f>
        <v>1938.12</v>
      </c>
      <c r="F38" s="16"/>
      <c r="G38" s="22"/>
      <c r="H38" s="23"/>
      <c r="I38" s="22"/>
      <c r="J38" s="22"/>
      <c r="K38" s="22"/>
      <c r="L38" s="22"/>
      <c r="M38" s="22"/>
      <c r="N38" s="22"/>
      <c r="O38" s="22"/>
      <c r="P38" s="24"/>
    </row>
    <row r="39" spans="1:16" s="41" customFormat="1">
      <c r="A39" s="177">
        <v>19</v>
      </c>
      <c r="B39" s="15"/>
      <c r="C39" s="193" t="s">
        <v>200</v>
      </c>
      <c r="D39" s="15" t="s">
        <v>90</v>
      </c>
      <c r="E39" s="179">
        <f>12*1.05*27</f>
        <v>340.20000000000005</v>
      </c>
      <c r="F39" s="16"/>
      <c r="G39" s="22"/>
      <c r="H39" s="23"/>
      <c r="I39" s="22"/>
      <c r="J39" s="22"/>
      <c r="K39" s="22"/>
      <c r="L39" s="22"/>
      <c r="M39" s="22"/>
      <c r="N39" s="22"/>
      <c r="O39" s="22"/>
      <c r="P39" s="24"/>
    </row>
    <row r="40" spans="1:16" s="41" customFormat="1">
      <c r="A40" s="177">
        <v>20</v>
      </c>
      <c r="B40" s="15" t="s">
        <v>105</v>
      </c>
      <c r="C40" s="192" t="s">
        <v>201</v>
      </c>
      <c r="D40" s="15" t="s">
        <v>87</v>
      </c>
      <c r="E40" s="179">
        <f>E35</f>
        <v>1615.1</v>
      </c>
      <c r="F40" s="16"/>
      <c r="G40" s="22"/>
      <c r="H40" s="23"/>
      <c r="I40" s="22"/>
      <c r="J40" s="22"/>
      <c r="K40" s="22"/>
      <c r="L40" s="22"/>
      <c r="M40" s="22"/>
      <c r="N40" s="22"/>
      <c r="O40" s="22"/>
      <c r="P40" s="24"/>
    </row>
    <row r="41" spans="1:16" s="41" customFormat="1">
      <c r="A41" s="177">
        <v>21</v>
      </c>
      <c r="B41" s="15"/>
      <c r="C41" s="193" t="s">
        <v>528</v>
      </c>
      <c r="D41" s="15" t="s">
        <v>175</v>
      </c>
      <c r="E41" s="179">
        <f>E40*0.12</f>
        <v>193.81199999999998</v>
      </c>
      <c r="F41" s="16"/>
      <c r="G41" s="22"/>
      <c r="H41" s="23"/>
      <c r="I41" s="22"/>
      <c r="J41" s="22"/>
      <c r="K41" s="22"/>
      <c r="L41" s="22"/>
      <c r="M41" s="22"/>
      <c r="N41" s="22"/>
      <c r="O41" s="22"/>
      <c r="P41" s="24"/>
    </row>
    <row r="42" spans="1:16" s="41" customFormat="1" ht="25.5">
      <c r="A42" s="177">
        <v>22</v>
      </c>
      <c r="B42" s="15"/>
      <c r="C42" s="181" t="s">
        <v>529</v>
      </c>
      <c r="D42" s="15" t="s">
        <v>40</v>
      </c>
      <c r="E42" s="179">
        <f>E40*3</f>
        <v>4845.2999999999993</v>
      </c>
      <c r="F42" s="16"/>
      <c r="G42" s="22"/>
      <c r="H42" s="23"/>
      <c r="I42" s="22"/>
      <c r="J42" s="22"/>
      <c r="K42" s="22"/>
      <c r="L42" s="22"/>
      <c r="M42" s="22"/>
      <c r="N42" s="22"/>
      <c r="O42" s="22"/>
      <c r="P42" s="24"/>
    </row>
    <row r="43" spans="1:16" s="41" customFormat="1" ht="25.5">
      <c r="A43" s="194"/>
      <c r="B43" s="195"/>
      <c r="C43" s="196" t="s">
        <v>202</v>
      </c>
      <c r="D43" s="197"/>
      <c r="E43" s="198"/>
      <c r="F43" s="16"/>
      <c r="G43" s="22"/>
      <c r="H43" s="23"/>
      <c r="I43" s="22"/>
      <c r="J43" s="22"/>
      <c r="K43" s="22"/>
      <c r="L43" s="22"/>
      <c r="M43" s="22"/>
      <c r="N43" s="22"/>
      <c r="O43" s="22"/>
      <c r="P43" s="24"/>
    </row>
    <row r="44" spans="1:16" s="41" customFormat="1" ht="25.5">
      <c r="A44" s="177">
        <v>1</v>
      </c>
      <c r="B44" s="15" t="s">
        <v>105</v>
      </c>
      <c r="C44" s="192" t="s">
        <v>188</v>
      </c>
      <c r="D44" s="15" t="s">
        <v>87</v>
      </c>
      <c r="E44" s="199">
        <f>33.1</f>
        <v>33.1</v>
      </c>
      <c r="F44" s="16"/>
      <c r="G44" s="22"/>
      <c r="H44" s="23"/>
      <c r="I44" s="22"/>
      <c r="J44" s="22"/>
      <c r="K44" s="22"/>
      <c r="L44" s="22"/>
      <c r="M44" s="22"/>
      <c r="N44" s="22"/>
      <c r="O44" s="22"/>
      <c r="P44" s="24"/>
    </row>
    <row r="45" spans="1:16" s="41" customFormat="1">
      <c r="A45" s="177">
        <v>2</v>
      </c>
      <c r="B45" s="15"/>
      <c r="C45" s="193" t="s">
        <v>521</v>
      </c>
      <c r="D45" s="15" t="s">
        <v>175</v>
      </c>
      <c r="E45" s="179">
        <f>E44*0.12*1.1</f>
        <v>4.3692000000000002</v>
      </c>
      <c r="F45" s="16"/>
      <c r="G45" s="22"/>
      <c r="H45" s="23"/>
      <c r="I45" s="22"/>
      <c r="J45" s="22"/>
      <c r="K45" s="22"/>
      <c r="L45" s="22"/>
      <c r="M45" s="22"/>
      <c r="N45" s="22"/>
      <c r="O45" s="22"/>
      <c r="P45" s="24"/>
    </row>
    <row r="46" spans="1:16" s="41" customFormat="1" ht="25.5">
      <c r="A46" s="177">
        <v>3</v>
      </c>
      <c r="B46" s="15"/>
      <c r="C46" s="193" t="s">
        <v>522</v>
      </c>
      <c r="D46" s="15" t="s">
        <v>189</v>
      </c>
      <c r="E46" s="200">
        <f>E44*5*1.1</f>
        <v>182.05</v>
      </c>
      <c r="F46" s="16"/>
      <c r="G46" s="22"/>
      <c r="H46" s="23"/>
      <c r="I46" s="22"/>
      <c r="J46" s="22"/>
      <c r="K46" s="22"/>
      <c r="L46" s="22"/>
      <c r="M46" s="22"/>
      <c r="N46" s="22"/>
      <c r="O46" s="22"/>
      <c r="P46" s="24"/>
    </row>
    <row r="47" spans="1:16" s="41" customFormat="1">
      <c r="A47" s="177">
        <v>4</v>
      </c>
      <c r="B47" s="15" t="s">
        <v>105</v>
      </c>
      <c r="C47" s="192" t="s">
        <v>203</v>
      </c>
      <c r="D47" s="15" t="s">
        <v>87</v>
      </c>
      <c r="E47" s="179">
        <f>E44</f>
        <v>33.1</v>
      </c>
      <c r="F47" s="16"/>
      <c r="G47" s="22"/>
      <c r="H47" s="23"/>
      <c r="I47" s="22"/>
      <c r="J47" s="22"/>
      <c r="K47" s="22"/>
      <c r="L47" s="22"/>
      <c r="M47" s="22"/>
      <c r="N47" s="22"/>
      <c r="O47" s="22"/>
      <c r="P47" s="24"/>
    </row>
    <row r="48" spans="1:16" s="41" customFormat="1">
      <c r="A48" s="177">
        <v>5</v>
      </c>
      <c r="B48" s="15"/>
      <c r="C48" s="193" t="s">
        <v>523</v>
      </c>
      <c r="D48" s="15" t="s">
        <v>40</v>
      </c>
      <c r="E48" s="200">
        <f>E47*5*1.1</f>
        <v>182.05</v>
      </c>
      <c r="F48" s="16"/>
      <c r="G48" s="22"/>
      <c r="H48" s="23"/>
      <c r="I48" s="22"/>
      <c r="J48" s="22"/>
      <c r="K48" s="22"/>
      <c r="L48" s="22"/>
      <c r="M48" s="22"/>
      <c r="N48" s="22"/>
      <c r="O48" s="22"/>
      <c r="P48" s="24"/>
    </row>
    <row r="49" spans="1:16" s="41" customFormat="1">
      <c r="A49" s="177">
        <v>6</v>
      </c>
      <c r="B49" s="15"/>
      <c r="C49" s="193" t="s">
        <v>192</v>
      </c>
      <c r="D49" s="15" t="s">
        <v>100</v>
      </c>
      <c r="E49" s="200">
        <f>ROUND(E44*6,0)*1.1</f>
        <v>218.9</v>
      </c>
      <c r="F49" s="16"/>
      <c r="G49" s="22"/>
      <c r="H49" s="23"/>
      <c r="I49" s="22"/>
      <c r="J49" s="22"/>
      <c r="K49" s="22"/>
      <c r="L49" s="22"/>
      <c r="M49" s="22"/>
      <c r="N49" s="22"/>
      <c r="O49" s="22"/>
      <c r="P49" s="24"/>
    </row>
    <row r="50" spans="1:16" s="41" customFormat="1">
      <c r="A50" s="177">
        <v>7</v>
      </c>
      <c r="B50" s="15"/>
      <c r="C50" s="193" t="s">
        <v>193</v>
      </c>
      <c r="D50" s="15" t="s">
        <v>100</v>
      </c>
      <c r="E50" s="179">
        <f>E49</f>
        <v>218.9</v>
      </c>
      <c r="F50" s="16"/>
      <c r="G50" s="22"/>
      <c r="H50" s="23"/>
      <c r="I50" s="22"/>
      <c r="J50" s="22"/>
      <c r="K50" s="22"/>
      <c r="L50" s="22"/>
      <c r="M50" s="22"/>
      <c r="N50" s="22"/>
      <c r="O50" s="22"/>
      <c r="P50" s="24"/>
    </row>
    <row r="51" spans="1:16" s="41" customFormat="1" ht="25.5">
      <c r="A51" s="177">
        <v>8</v>
      </c>
      <c r="B51" s="15"/>
      <c r="C51" s="193" t="s">
        <v>530</v>
      </c>
      <c r="D51" s="15" t="s">
        <v>87</v>
      </c>
      <c r="E51" s="179">
        <f>E44*1.1</f>
        <v>36.410000000000004</v>
      </c>
      <c r="F51" s="16"/>
      <c r="G51" s="22"/>
      <c r="H51" s="23"/>
      <c r="I51" s="22"/>
      <c r="J51" s="22"/>
      <c r="K51" s="22"/>
      <c r="L51" s="22"/>
      <c r="M51" s="22"/>
      <c r="N51" s="22"/>
      <c r="O51" s="22"/>
      <c r="P51" s="24"/>
    </row>
    <row r="52" spans="1:16" s="41" customFormat="1">
      <c r="A52" s="177">
        <v>9</v>
      </c>
      <c r="B52" s="15"/>
      <c r="C52" s="193" t="s">
        <v>204</v>
      </c>
      <c r="D52" s="15" t="s">
        <v>90</v>
      </c>
      <c r="E52" s="179">
        <v>8</v>
      </c>
      <c r="F52" s="16"/>
      <c r="G52" s="22"/>
      <c r="H52" s="23"/>
      <c r="I52" s="22"/>
      <c r="J52" s="22"/>
      <c r="K52" s="22"/>
      <c r="L52" s="22"/>
      <c r="M52" s="22"/>
      <c r="N52" s="22"/>
      <c r="O52" s="22"/>
      <c r="P52" s="24"/>
    </row>
    <row r="53" spans="1:16" s="41" customFormat="1">
      <c r="A53" s="177">
        <v>10</v>
      </c>
      <c r="B53" s="15" t="s">
        <v>105</v>
      </c>
      <c r="C53" s="192" t="s">
        <v>198</v>
      </c>
      <c r="D53" s="15" t="s">
        <v>87</v>
      </c>
      <c r="E53" s="179">
        <f>E47</f>
        <v>33.1</v>
      </c>
      <c r="F53" s="16"/>
      <c r="G53" s="22"/>
      <c r="H53" s="23"/>
      <c r="I53" s="22"/>
      <c r="J53" s="22"/>
      <c r="K53" s="22"/>
      <c r="L53" s="22"/>
      <c r="M53" s="22"/>
      <c r="N53" s="22"/>
      <c r="O53" s="22"/>
      <c r="P53" s="24"/>
    </row>
    <row r="54" spans="1:16" s="41" customFormat="1">
      <c r="A54" s="177">
        <v>11</v>
      </c>
      <c r="B54" s="15"/>
      <c r="C54" s="193" t="s">
        <v>526</v>
      </c>
      <c r="D54" s="15" t="s">
        <v>175</v>
      </c>
      <c r="E54" s="179">
        <f>E53*0.12*1.1</f>
        <v>4.3692000000000002</v>
      </c>
      <c r="F54" s="16"/>
      <c r="G54" s="22"/>
      <c r="H54" s="23"/>
      <c r="I54" s="22"/>
      <c r="J54" s="22"/>
      <c r="K54" s="22"/>
      <c r="L54" s="22"/>
      <c r="M54" s="22"/>
      <c r="N54" s="22"/>
      <c r="O54" s="22"/>
      <c r="P54" s="24"/>
    </row>
    <row r="55" spans="1:16" s="41" customFormat="1">
      <c r="A55" s="177">
        <v>12</v>
      </c>
      <c r="B55" s="15"/>
      <c r="C55" s="193" t="s">
        <v>527</v>
      </c>
      <c r="D55" s="15" t="s">
        <v>40</v>
      </c>
      <c r="E55" s="200">
        <f>E53*4.5*1.1</f>
        <v>163.84500000000003</v>
      </c>
      <c r="F55" s="16"/>
      <c r="G55" s="22"/>
      <c r="H55" s="23"/>
      <c r="I55" s="22"/>
      <c r="J55" s="22"/>
      <c r="K55" s="22"/>
      <c r="L55" s="22"/>
      <c r="M55" s="22"/>
      <c r="N55" s="22"/>
      <c r="O55" s="22"/>
      <c r="P55" s="24"/>
    </row>
    <row r="56" spans="1:16" s="41" customFormat="1">
      <c r="A56" s="177">
        <v>13</v>
      </c>
      <c r="B56" s="15"/>
      <c r="C56" s="193" t="s">
        <v>199</v>
      </c>
      <c r="D56" s="15" t="s">
        <v>87</v>
      </c>
      <c r="E56" s="179">
        <f>E53*1.2*1.1</f>
        <v>43.692</v>
      </c>
      <c r="F56" s="16"/>
      <c r="G56" s="22"/>
      <c r="H56" s="23"/>
      <c r="I56" s="22"/>
      <c r="J56" s="22"/>
      <c r="K56" s="22"/>
      <c r="L56" s="22"/>
      <c r="M56" s="22"/>
      <c r="N56" s="22"/>
      <c r="O56" s="22"/>
      <c r="P56" s="24"/>
    </row>
    <row r="57" spans="1:16" s="41" customFormat="1">
      <c r="A57" s="177">
        <v>14</v>
      </c>
      <c r="B57" s="15"/>
      <c r="C57" s="193" t="s">
        <v>200</v>
      </c>
      <c r="D57" s="15" t="s">
        <v>90</v>
      </c>
      <c r="E57" s="179">
        <v>26</v>
      </c>
      <c r="F57" s="16"/>
      <c r="G57" s="22"/>
      <c r="H57" s="23"/>
      <c r="I57" s="22"/>
      <c r="J57" s="22"/>
      <c r="K57" s="22"/>
      <c r="L57" s="22"/>
      <c r="M57" s="22"/>
      <c r="N57" s="22"/>
      <c r="O57" s="22"/>
      <c r="P57" s="24"/>
    </row>
    <row r="58" spans="1:16" s="41" customFormat="1">
      <c r="A58" s="177">
        <v>15</v>
      </c>
      <c r="B58" s="15" t="s">
        <v>105</v>
      </c>
      <c r="C58" s="192" t="s">
        <v>205</v>
      </c>
      <c r="D58" s="15" t="s">
        <v>87</v>
      </c>
      <c r="E58" s="179">
        <f>22+14</f>
        <v>36</v>
      </c>
      <c r="F58" s="16"/>
      <c r="G58" s="22"/>
      <c r="H58" s="23"/>
      <c r="I58" s="22"/>
      <c r="J58" s="22"/>
      <c r="K58" s="22"/>
      <c r="L58" s="22"/>
      <c r="M58" s="22"/>
      <c r="N58" s="22"/>
      <c r="O58" s="22"/>
      <c r="P58" s="24"/>
    </row>
    <row r="59" spans="1:16" s="41" customFormat="1">
      <c r="A59" s="177">
        <v>16</v>
      </c>
      <c r="B59" s="15"/>
      <c r="C59" s="193" t="s">
        <v>528</v>
      </c>
      <c r="D59" s="15" t="s">
        <v>175</v>
      </c>
      <c r="E59" s="179">
        <f>E58*0.12</f>
        <v>4.32</v>
      </c>
      <c r="F59" s="16"/>
      <c r="G59" s="22"/>
      <c r="H59" s="23"/>
      <c r="I59" s="22"/>
      <c r="J59" s="22"/>
      <c r="K59" s="22"/>
      <c r="L59" s="22"/>
      <c r="M59" s="22"/>
      <c r="N59" s="22"/>
      <c r="O59" s="22"/>
      <c r="P59" s="24"/>
    </row>
    <row r="60" spans="1:16" s="41" customFormat="1">
      <c r="A60" s="177">
        <v>17</v>
      </c>
      <c r="B60" s="15"/>
      <c r="C60" s="193" t="s">
        <v>527</v>
      </c>
      <c r="D60" s="15" t="s">
        <v>40</v>
      </c>
      <c r="E60" s="179">
        <f>E58*4.5</f>
        <v>162</v>
      </c>
      <c r="F60" s="16"/>
      <c r="G60" s="22"/>
      <c r="H60" s="23"/>
      <c r="I60" s="22"/>
      <c r="J60" s="22"/>
      <c r="K60" s="22"/>
      <c r="L60" s="22"/>
      <c r="M60" s="22"/>
      <c r="N60" s="22"/>
      <c r="O60" s="22"/>
      <c r="P60" s="24"/>
    </row>
    <row r="61" spans="1:16" s="41" customFormat="1">
      <c r="A61" s="177">
        <v>18</v>
      </c>
      <c r="B61" s="15"/>
      <c r="C61" s="193" t="s">
        <v>199</v>
      </c>
      <c r="D61" s="15" t="s">
        <v>87</v>
      </c>
      <c r="E61" s="179">
        <f>E58*1.2</f>
        <v>43.199999999999996</v>
      </c>
      <c r="F61" s="16"/>
      <c r="G61" s="22"/>
      <c r="H61" s="23"/>
      <c r="I61" s="22"/>
      <c r="J61" s="22"/>
      <c r="K61" s="22"/>
      <c r="L61" s="22"/>
      <c r="M61" s="22"/>
      <c r="N61" s="22"/>
      <c r="O61" s="22"/>
      <c r="P61" s="24"/>
    </row>
    <row r="62" spans="1:16" s="41" customFormat="1">
      <c r="A62" s="177">
        <v>19</v>
      </c>
      <c r="B62" s="15" t="s">
        <v>105</v>
      </c>
      <c r="C62" s="192" t="s">
        <v>201</v>
      </c>
      <c r="D62" s="15" t="s">
        <v>87</v>
      </c>
      <c r="E62" s="179">
        <f>E53</f>
        <v>33.1</v>
      </c>
      <c r="F62" s="16"/>
      <c r="G62" s="22"/>
      <c r="H62" s="23"/>
      <c r="I62" s="22"/>
      <c r="J62" s="22"/>
      <c r="K62" s="22"/>
      <c r="L62" s="22"/>
      <c r="M62" s="22"/>
      <c r="N62" s="22"/>
      <c r="O62" s="22"/>
      <c r="P62" s="24"/>
    </row>
    <row r="63" spans="1:16" s="41" customFormat="1">
      <c r="A63" s="177">
        <v>20</v>
      </c>
      <c r="B63" s="15"/>
      <c r="C63" s="193" t="s">
        <v>528</v>
      </c>
      <c r="D63" s="15" t="s">
        <v>175</v>
      </c>
      <c r="E63" s="179">
        <f>E62*0.12</f>
        <v>3.972</v>
      </c>
      <c r="F63" s="16"/>
      <c r="G63" s="22"/>
      <c r="H63" s="23"/>
      <c r="I63" s="22"/>
      <c r="J63" s="22"/>
      <c r="K63" s="22"/>
      <c r="L63" s="22"/>
      <c r="M63" s="22"/>
      <c r="N63" s="22"/>
      <c r="O63" s="22"/>
      <c r="P63" s="24"/>
    </row>
    <row r="64" spans="1:16" s="41" customFormat="1" ht="25.5">
      <c r="A64" s="177">
        <v>21</v>
      </c>
      <c r="B64" s="15"/>
      <c r="C64" s="181" t="s">
        <v>529</v>
      </c>
      <c r="D64" s="15" t="s">
        <v>40</v>
      </c>
      <c r="E64" s="179">
        <f>E62*3</f>
        <v>99.300000000000011</v>
      </c>
      <c r="F64" s="16"/>
      <c r="G64" s="22"/>
      <c r="H64" s="23"/>
      <c r="I64" s="22"/>
      <c r="J64" s="22"/>
      <c r="K64" s="22"/>
      <c r="L64" s="22"/>
      <c r="M64" s="22"/>
      <c r="N64" s="22"/>
      <c r="O64" s="22"/>
      <c r="P64" s="24"/>
    </row>
    <row r="65" spans="1:16" s="41" customFormat="1">
      <c r="A65" s="194"/>
      <c r="B65" s="195"/>
      <c r="C65" s="196" t="s">
        <v>206</v>
      </c>
      <c r="D65" s="197"/>
      <c r="E65" s="198"/>
      <c r="F65" s="16"/>
      <c r="G65" s="22"/>
      <c r="H65" s="23"/>
      <c r="I65" s="22"/>
      <c r="J65" s="22"/>
      <c r="K65" s="22"/>
      <c r="L65" s="22"/>
      <c r="M65" s="22"/>
      <c r="N65" s="22"/>
      <c r="O65" s="22"/>
      <c r="P65" s="24"/>
    </row>
    <row r="66" spans="1:16" s="41" customFormat="1">
      <c r="A66" s="177">
        <v>1</v>
      </c>
      <c r="B66" s="15" t="s">
        <v>105</v>
      </c>
      <c r="C66" s="192" t="s">
        <v>207</v>
      </c>
      <c r="D66" s="15" t="s">
        <v>87</v>
      </c>
      <c r="E66" s="179">
        <v>247.1</v>
      </c>
      <c r="F66" s="16"/>
      <c r="G66" s="22"/>
      <c r="H66" s="23"/>
      <c r="I66" s="22"/>
      <c r="J66" s="22"/>
      <c r="K66" s="22"/>
      <c r="L66" s="22"/>
      <c r="M66" s="22"/>
      <c r="N66" s="22"/>
      <c r="O66" s="22"/>
      <c r="P66" s="24"/>
    </row>
    <row r="67" spans="1:16" s="41" customFormat="1">
      <c r="A67" s="177">
        <v>2</v>
      </c>
      <c r="B67" s="15"/>
      <c r="C67" s="193" t="s">
        <v>523</v>
      </c>
      <c r="D67" s="15" t="s">
        <v>40</v>
      </c>
      <c r="E67" s="179">
        <f>E66*5</f>
        <v>1235.5</v>
      </c>
      <c r="F67" s="16"/>
      <c r="G67" s="22"/>
      <c r="H67" s="23"/>
      <c r="I67" s="22"/>
      <c r="J67" s="22"/>
      <c r="K67" s="22"/>
      <c r="L67" s="22"/>
      <c r="M67" s="22"/>
      <c r="N67" s="22"/>
      <c r="O67" s="22"/>
      <c r="P67" s="24"/>
    </row>
    <row r="68" spans="1:16" s="41" customFormat="1">
      <c r="A68" s="177">
        <v>3</v>
      </c>
      <c r="B68" s="15"/>
      <c r="C68" s="193" t="s">
        <v>531</v>
      </c>
      <c r="D68" s="15" t="s">
        <v>100</v>
      </c>
      <c r="E68" s="179">
        <f>ROUND(E66*5.5,0)</f>
        <v>1359</v>
      </c>
      <c r="F68" s="16"/>
      <c r="G68" s="22"/>
      <c r="H68" s="23"/>
      <c r="I68" s="22"/>
      <c r="J68" s="22"/>
      <c r="K68" s="22"/>
      <c r="L68" s="22"/>
      <c r="M68" s="22"/>
      <c r="N68" s="22"/>
      <c r="O68" s="22"/>
      <c r="P68" s="24"/>
    </row>
    <row r="69" spans="1:16" s="41" customFormat="1" ht="25.5">
      <c r="A69" s="177">
        <v>4</v>
      </c>
      <c r="B69" s="15"/>
      <c r="C69" s="193" t="s">
        <v>532</v>
      </c>
      <c r="D69" s="15" t="s">
        <v>87</v>
      </c>
      <c r="E69" s="179">
        <f>E66*1.02</f>
        <v>252.042</v>
      </c>
      <c r="F69" s="16"/>
      <c r="G69" s="22"/>
      <c r="H69" s="23"/>
      <c r="I69" s="22"/>
      <c r="J69" s="22"/>
      <c r="K69" s="22"/>
      <c r="L69" s="22"/>
      <c r="M69" s="22"/>
      <c r="N69" s="22"/>
      <c r="O69" s="22"/>
      <c r="P69" s="24"/>
    </row>
    <row r="70" spans="1:16" s="41" customFormat="1">
      <c r="A70" s="177">
        <v>5</v>
      </c>
      <c r="B70" s="15" t="s">
        <v>105</v>
      </c>
      <c r="C70" s="192" t="s">
        <v>198</v>
      </c>
      <c r="D70" s="15" t="s">
        <v>87</v>
      </c>
      <c r="E70" s="179">
        <f>E66</f>
        <v>247.1</v>
      </c>
      <c r="F70" s="16"/>
      <c r="G70" s="22"/>
      <c r="H70" s="23"/>
      <c r="I70" s="22"/>
      <c r="J70" s="22"/>
      <c r="K70" s="22"/>
      <c r="L70" s="22"/>
      <c r="M70" s="22"/>
      <c r="N70" s="22"/>
      <c r="O70" s="22"/>
      <c r="P70" s="24"/>
    </row>
    <row r="71" spans="1:16" s="41" customFormat="1">
      <c r="A71" s="177">
        <v>6</v>
      </c>
      <c r="B71" s="15"/>
      <c r="C71" s="193" t="s">
        <v>526</v>
      </c>
      <c r="D71" s="15" t="s">
        <v>175</v>
      </c>
      <c r="E71" s="179">
        <f>E70*0.12</f>
        <v>29.651999999999997</v>
      </c>
      <c r="F71" s="16"/>
      <c r="G71" s="22"/>
      <c r="H71" s="23"/>
      <c r="I71" s="22"/>
      <c r="J71" s="22"/>
      <c r="K71" s="22"/>
      <c r="L71" s="22"/>
      <c r="M71" s="22"/>
      <c r="N71" s="22"/>
      <c r="O71" s="22"/>
      <c r="P71" s="24"/>
    </row>
    <row r="72" spans="1:16" s="41" customFormat="1">
      <c r="A72" s="177">
        <v>7</v>
      </c>
      <c r="B72" s="15"/>
      <c r="C72" s="193" t="s">
        <v>527</v>
      </c>
      <c r="D72" s="15" t="s">
        <v>40</v>
      </c>
      <c r="E72" s="179">
        <f>E70*4.5</f>
        <v>1111.95</v>
      </c>
      <c r="F72" s="16"/>
      <c r="G72" s="22"/>
      <c r="H72" s="23"/>
      <c r="I72" s="22"/>
      <c r="J72" s="22"/>
      <c r="K72" s="22"/>
      <c r="L72" s="22"/>
      <c r="M72" s="22"/>
      <c r="N72" s="22"/>
      <c r="O72" s="22"/>
      <c r="P72" s="24"/>
    </row>
    <row r="73" spans="1:16" s="41" customFormat="1">
      <c r="A73" s="177">
        <v>8</v>
      </c>
      <c r="B73" s="15"/>
      <c r="C73" s="193" t="s">
        <v>199</v>
      </c>
      <c r="D73" s="15" t="s">
        <v>87</v>
      </c>
      <c r="E73" s="179">
        <f>E70*1.2</f>
        <v>296.52</v>
      </c>
      <c r="F73" s="16"/>
      <c r="G73" s="22"/>
      <c r="H73" s="23"/>
      <c r="I73" s="22"/>
      <c r="J73" s="22"/>
      <c r="K73" s="22"/>
      <c r="L73" s="22"/>
      <c r="M73" s="22"/>
      <c r="N73" s="22"/>
      <c r="O73" s="22"/>
      <c r="P73" s="24"/>
    </row>
    <row r="74" spans="1:16" s="41" customFormat="1">
      <c r="A74" s="177">
        <v>9</v>
      </c>
      <c r="B74" s="15"/>
      <c r="C74" s="193" t="s">
        <v>200</v>
      </c>
      <c r="D74" s="15" t="s">
        <v>90</v>
      </c>
      <c r="E74" s="179">
        <f>(7.8*5*12+5.4*5*12+0.8*2*5*2*6+2.3*4*6+2.6*2*5+7.7*4*4+3.8*4*4+(5.7+2.6+2.6)*4+2.9*2+4.4*4+6.6*5*2+6.04*2*5+2.7*2*5+5.77*2*5+5.77*2*5+5.87*2*5+6.03*2*5+2.85*2*4+6*2*5+5.9*2*5+2.84*2*4+0.06*2*5)*1.02</f>
        <v>1808.5824</v>
      </c>
      <c r="F74" s="16"/>
      <c r="G74" s="22"/>
      <c r="H74" s="23"/>
      <c r="I74" s="22"/>
      <c r="J74" s="22"/>
      <c r="K74" s="22"/>
      <c r="L74" s="22"/>
      <c r="M74" s="22"/>
      <c r="N74" s="22"/>
      <c r="O74" s="22"/>
      <c r="P74" s="24"/>
    </row>
    <row r="75" spans="1:16" s="41" customFormat="1">
      <c r="A75" s="177">
        <v>10</v>
      </c>
      <c r="B75" s="15" t="s">
        <v>105</v>
      </c>
      <c r="C75" s="192" t="s">
        <v>201</v>
      </c>
      <c r="D75" s="15" t="s">
        <v>87</v>
      </c>
      <c r="E75" s="179">
        <v>178.6</v>
      </c>
      <c r="F75" s="16"/>
      <c r="G75" s="22"/>
      <c r="H75" s="23"/>
      <c r="I75" s="22"/>
      <c r="J75" s="22"/>
      <c r="K75" s="22"/>
      <c r="L75" s="22"/>
      <c r="M75" s="22"/>
      <c r="N75" s="22"/>
      <c r="O75" s="22"/>
      <c r="P75" s="24"/>
    </row>
    <row r="76" spans="1:16" s="41" customFormat="1">
      <c r="A76" s="177">
        <v>11</v>
      </c>
      <c r="B76" s="15"/>
      <c r="C76" s="193" t="s">
        <v>528</v>
      </c>
      <c r="D76" s="15" t="s">
        <v>175</v>
      </c>
      <c r="E76" s="179">
        <f>E75*0.12</f>
        <v>21.431999999999999</v>
      </c>
      <c r="F76" s="16"/>
      <c r="G76" s="22"/>
      <c r="H76" s="23"/>
      <c r="I76" s="22"/>
      <c r="J76" s="22"/>
      <c r="K76" s="22"/>
      <c r="L76" s="22"/>
      <c r="M76" s="22"/>
      <c r="N76" s="22"/>
      <c r="O76" s="22"/>
      <c r="P76" s="24"/>
    </row>
    <row r="77" spans="1:16" s="41" customFormat="1" ht="25.5">
      <c r="A77" s="177">
        <v>12</v>
      </c>
      <c r="B77" s="15"/>
      <c r="C77" s="181" t="s">
        <v>529</v>
      </c>
      <c r="D77" s="15" t="s">
        <v>40</v>
      </c>
      <c r="E77" s="179">
        <f>E75*3</f>
        <v>535.79999999999995</v>
      </c>
      <c r="F77" s="16"/>
      <c r="G77" s="22"/>
      <c r="H77" s="23"/>
      <c r="I77" s="22"/>
      <c r="J77" s="22"/>
      <c r="K77" s="22"/>
      <c r="L77" s="22"/>
      <c r="M77" s="22"/>
      <c r="N77" s="22"/>
      <c r="O77" s="22"/>
      <c r="P77" s="24"/>
    </row>
    <row r="78" spans="1:16" s="41" customFormat="1">
      <c r="A78" s="194"/>
      <c r="B78" s="195"/>
      <c r="C78" s="196" t="s">
        <v>208</v>
      </c>
      <c r="D78" s="197"/>
      <c r="E78" s="198"/>
      <c r="F78" s="16"/>
      <c r="G78" s="22"/>
      <c r="H78" s="23"/>
      <c r="I78" s="22"/>
      <c r="J78" s="22"/>
      <c r="K78" s="22"/>
      <c r="L78" s="22"/>
      <c r="M78" s="22"/>
      <c r="N78" s="22"/>
      <c r="O78" s="22"/>
      <c r="P78" s="24"/>
    </row>
    <row r="79" spans="1:16" s="41" customFormat="1">
      <c r="A79" s="177">
        <v>1</v>
      </c>
      <c r="B79" s="15" t="s">
        <v>105</v>
      </c>
      <c r="C79" s="192" t="s">
        <v>209</v>
      </c>
      <c r="D79" s="15" t="s">
        <v>87</v>
      </c>
      <c r="E79" s="179">
        <v>1</v>
      </c>
      <c r="F79" s="16"/>
      <c r="G79" s="22"/>
      <c r="H79" s="23"/>
      <c r="I79" s="22"/>
      <c r="J79" s="22"/>
      <c r="K79" s="22"/>
      <c r="L79" s="22"/>
      <c r="M79" s="22"/>
      <c r="N79" s="22"/>
      <c r="O79" s="22"/>
      <c r="P79" s="24"/>
    </row>
    <row r="80" spans="1:16" s="41" customFormat="1">
      <c r="A80" s="177">
        <v>2</v>
      </c>
      <c r="B80" s="15"/>
      <c r="C80" s="193" t="s">
        <v>210</v>
      </c>
      <c r="D80" s="15" t="s">
        <v>85</v>
      </c>
      <c r="E80" s="179">
        <f>E79*1.02*0.3</f>
        <v>0.30599999999999999</v>
      </c>
      <c r="F80" s="16"/>
      <c r="G80" s="22"/>
      <c r="H80" s="23"/>
      <c r="I80" s="22"/>
      <c r="J80" s="22"/>
      <c r="K80" s="22"/>
      <c r="L80" s="22"/>
      <c r="M80" s="22"/>
      <c r="N80" s="22"/>
      <c r="O80" s="22"/>
      <c r="P80" s="24"/>
    </row>
    <row r="81" spans="1:16" s="41" customFormat="1">
      <c r="A81" s="177">
        <v>3</v>
      </c>
      <c r="B81" s="15"/>
      <c r="C81" s="193" t="s">
        <v>211</v>
      </c>
      <c r="D81" s="15" t="s">
        <v>85</v>
      </c>
      <c r="E81" s="179">
        <f>E79*0.2*0.3</f>
        <v>0.06</v>
      </c>
      <c r="F81" s="16"/>
      <c r="G81" s="22"/>
      <c r="H81" s="23"/>
      <c r="I81" s="22"/>
      <c r="J81" s="22"/>
      <c r="K81" s="22"/>
      <c r="L81" s="22"/>
      <c r="M81" s="22"/>
      <c r="N81" s="22"/>
      <c r="O81" s="22"/>
      <c r="P81" s="24"/>
    </row>
    <row r="82" spans="1:16" s="41" customFormat="1">
      <c r="A82" s="177">
        <v>4</v>
      </c>
      <c r="B82" s="15"/>
      <c r="C82" s="193" t="s">
        <v>212</v>
      </c>
      <c r="D82" s="15" t="s">
        <v>39</v>
      </c>
      <c r="E82" s="179">
        <v>1</v>
      </c>
      <c r="F82" s="16"/>
      <c r="G82" s="22"/>
      <c r="H82" s="23"/>
      <c r="I82" s="22"/>
      <c r="J82" s="22"/>
      <c r="K82" s="22"/>
      <c r="L82" s="22"/>
      <c r="M82" s="22"/>
      <c r="N82" s="22"/>
      <c r="O82" s="22"/>
      <c r="P82" s="24"/>
    </row>
    <row r="83" spans="1:16" s="41" customFormat="1" ht="25.5">
      <c r="A83" s="177">
        <v>5</v>
      </c>
      <c r="B83" s="15" t="s">
        <v>105</v>
      </c>
      <c r="C83" s="192" t="s">
        <v>213</v>
      </c>
      <c r="D83" s="15" t="s">
        <v>87</v>
      </c>
      <c r="E83" s="179">
        <f>E79*2</f>
        <v>2</v>
      </c>
      <c r="F83" s="16"/>
      <c r="G83" s="22"/>
      <c r="H83" s="23"/>
      <c r="I83" s="22"/>
      <c r="J83" s="22"/>
      <c r="K83" s="22"/>
      <c r="L83" s="22"/>
      <c r="M83" s="22"/>
      <c r="N83" s="22"/>
      <c r="O83" s="22"/>
      <c r="P83" s="24"/>
    </row>
    <row r="84" spans="1:16" s="41" customFormat="1">
      <c r="A84" s="177">
        <v>6</v>
      </c>
      <c r="B84" s="15"/>
      <c r="C84" s="193" t="s">
        <v>214</v>
      </c>
      <c r="D84" s="15" t="s">
        <v>40</v>
      </c>
      <c r="E84" s="179">
        <f>E83*15</f>
        <v>30</v>
      </c>
      <c r="F84" s="16"/>
      <c r="G84" s="22"/>
      <c r="H84" s="23"/>
      <c r="I84" s="22"/>
      <c r="J84" s="22"/>
      <c r="K84" s="22"/>
      <c r="L84" s="22"/>
      <c r="M84" s="22"/>
      <c r="N84" s="22"/>
      <c r="O84" s="22"/>
      <c r="P84" s="24"/>
    </row>
    <row r="85" spans="1:16" s="41" customFormat="1">
      <c r="A85" s="177">
        <v>7</v>
      </c>
      <c r="B85" s="15"/>
      <c r="C85" s="193" t="s">
        <v>215</v>
      </c>
      <c r="D85" s="15" t="s">
        <v>87</v>
      </c>
      <c r="E85" s="179">
        <f>E83*1.2</f>
        <v>2.4</v>
      </c>
      <c r="F85" s="16"/>
      <c r="G85" s="22"/>
      <c r="H85" s="23"/>
      <c r="I85" s="22"/>
      <c r="J85" s="22"/>
      <c r="K85" s="22"/>
      <c r="L85" s="22"/>
      <c r="M85" s="22"/>
      <c r="N85" s="22"/>
      <c r="O85" s="22"/>
      <c r="P85" s="24"/>
    </row>
    <row r="86" spans="1:16" s="41" customFormat="1">
      <c r="A86" s="177">
        <v>8</v>
      </c>
      <c r="B86" s="15"/>
      <c r="C86" s="193" t="s">
        <v>174</v>
      </c>
      <c r="D86" s="15" t="s">
        <v>175</v>
      </c>
      <c r="E86" s="179">
        <f>E83*0.17</f>
        <v>0.34</v>
      </c>
      <c r="F86" s="16"/>
      <c r="G86" s="22"/>
      <c r="H86" s="23"/>
      <c r="I86" s="22"/>
      <c r="J86" s="22"/>
      <c r="K86" s="22"/>
      <c r="L86" s="22"/>
      <c r="M86" s="22"/>
      <c r="N86" s="22"/>
      <c r="O86" s="22"/>
      <c r="P86" s="24"/>
    </row>
    <row r="87" spans="1:16" s="41" customFormat="1">
      <c r="A87" s="194"/>
      <c r="B87" s="195"/>
      <c r="C87" s="196" t="s">
        <v>216</v>
      </c>
      <c r="D87" s="197"/>
      <c r="E87" s="198"/>
      <c r="F87" s="16"/>
      <c r="G87" s="22"/>
      <c r="H87" s="23"/>
      <c r="I87" s="22"/>
      <c r="J87" s="22"/>
      <c r="K87" s="22"/>
      <c r="L87" s="22"/>
      <c r="M87" s="22"/>
      <c r="N87" s="22"/>
      <c r="O87" s="22"/>
      <c r="P87" s="24"/>
    </row>
    <row r="88" spans="1:16" s="41" customFormat="1" ht="38.25">
      <c r="A88" s="177">
        <v>1</v>
      </c>
      <c r="B88" s="15" t="s">
        <v>105</v>
      </c>
      <c r="C88" s="192" t="s">
        <v>217</v>
      </c>
      <c r="D88" s="15" t="s">
        <v>39</v>
      </c>
      <c r="E88" s="179">
        <v>1</v>
      </c>
      <c r="F88" s="16"/>
      <c r="G88" s="22"/>
      <c r="H88" s="23"/>
      <c r="I88" s="22"/>
      <c r="J88" s="22"/>
      <c r="K88" s="22"/>
      <c r="L88" s="22"/>
      <c r="M88" s="22"/>
      <c r="N88" s="22"/>
      <c r="O88" s="22"/>
      <c r="P88" s="24"/>
    </row>
    <row r="89" spans="1:16" s="41" customFormat="1">
      <c r="A89" s="194"/>
      <c r="B89" s="195"/>
      <c r="C89" s="196" t="s">
        <v>218</v>
      </c>
      <c r="D89" s="197"/>
      <c r="E89" s="198"/>
      <c r="F89" s="16"/>
      <c r="G89" s="22"/>
      <c r="H89" s="23"/>
      <c r="I89" s="22"/>
      <c r="J89" s="22"/>
      <c r="K89" s="22"/>
      <c r="L89" s="22"/>
      <c r="M89" s="22"/>
      <c r="N89" s="22"/>
      <c r="O89" s="22"/>
      <c r="P89" s="24"/>
    </row>
    <row r="90" spans="1:16" s="41" customFormat="1" ht="25.5">
      <c r="A90" s="177">
        <v>1</v>
      </c>
      <c r="B90" s="15" t="s">
        <v>105</v>
      </c>
      <c r="C90" s="192" t="s">
        <v>219</v>
      </c>
      <c r="D90" s="15" t="s">
        <v>87</v>
      </c>
      <c r="E90" s="201">
        <v>78</v>
      </c>
      <c r="F90" s="16"/>
      <c r="G90" s="22"/>
      <c r="H90" s="23"/>
      <c r="I90" s="22"/>
      <c r="J90" s="22"/>
      <c r="K90" s="22"/>
      <c r="L90" s="22"/>
      <c r="M90" s="22"/>
      <c r="N90" s="22"/>
      <c r="O90" s="22"/>
      <c r="P90" s="24"/>
    </row>
    <row r="91" spans="1:16" s="41" customFormat="1">
      <c r="A91" s="177">
        <v>2</v>
      </c>
      <c r="B91" s="15"/>
      <c r="C91" s="193" t="s">
        <v>521</v>
      </c>
      <c r="D91" s="15" t="s">
        <v>175</v>
      </c>
      <c r="E91" s="179">
        <f>E90*0.12</f>
        <v>9.36</v>
      </c>
      <c r="F91" s="16"/>
      <c r="G91" s="22"/>
      <c r="H91" s="23"/>
      <c r="I91" s="22"/>
      <c r="J91" s="22"/>
      <c r="K91" s="22"/>
      <c r="L91" s="22"/>
      <c r="M91" s="22"/>
      <c r="N91" s="22"/>
      <c r="O91" s="22"/>
      <c r="P91" s="24"/>
    </row>
    <row r="92" spans="1:16" s="41" customFormat="1" ht="25.5">
      <c r="A92" s="177">
        <v>3</v>
      </c>
      <c r="B92" s="15"/>
      <c r="C92" s="193" t="s">
        <v>522</v>
      </c>
      <c r="D92" s="15" t="s">
        <v>189</v>
      </c>
      <c r="E92" s="200">
        <f>E90*5</f>
        <v>390</v>
      </c>
      <c r="F92" s="16"/>
      <c r="G92" s="22"/>
      <c r="H92" s="23"/>
      <c r="I92" s="22"/>
      <c r="J92" s="22"/>
      <c r="K92" s="22"/>
      <c r="L92" s="22"/>
      <c r="M92" s="22"/>
      <c r="N92" s="22"/>
      <c r="O92" s="22"/>
      <c r="P92" s="24"/>
    </row>
    <row r="93" spans="1:16" s="41" customFormat="1">
      <c r="A93" s="177">
        <v>4</v>
      </c>
      <c r="B93" s="15" t="s">
        <v>105</v>
      </c>
      <c r="C93" s="192" t="s">
        <v>220</v>
      </c>
      <c r="D93" s="15" t="s">
        <v>87</v>
      </c>
      <c r="E93" s="179">
        <v>78</v>
      </c>
      <c r="F93" s="16"/>
      <c r="G93" s="22"/>
      <c r="H93" s="23"/>
      <c r="I93" s="22"/>
      <c r="J93" s="22"/>
      <c r="K93" s="22"/>
      <c r="L93" s="22"/>
      <c r="M93" s="22"/>
      <c r="N93" s="22"/>
      <c r="O93" s="22"/>
      <c r="P93" s="24"/>
    </row>
    <row r="94" spans="1:16" s="41" customFormat="1">
      <c r="A94" s="177">
        <v>5</v>
      </c>
      <c r="B94" s="15"/>
      <c r="C94" s="193" t="s">
        <v>528</v>
      </c>
      <c r="D94" s="15" t="s">
        <v>175</v>
      </c>
      <c r="E94" s="179">
        <f>E93*0.12</f>
        <v>9.36</v>
      </c>
      <c r="F94" s="16"/>
      <c r="G94" s="22"/>
      <c r="H94" s="23"/>
      <c r="I94" s="22"/>
      <c r="J94" s="22"/>
      <c r="K94" s="22"/>
      <c r="L94" s="22"/>
      <c r="M94" s="22"/>
      <c r="N94" s="22"/>
      <c r="O94" s="22"/>
      <c r="P94" s="24"/>
    </row>
    <row r="95" spans="1:16" s="41" customFormat="1">
      <c r="A95" s="177">
        <v>6</v>
      </c>
      <c r="B95" s="15"/>
      <c r="C95" s="181" t="s">
        <v>221</v>
      </c>
      <c r="D95" s="15" t="s">
        <v>175</v>
      </c>
      <c r="E95" s="179">
        <f>E93*0.37</f>
        <v>28.86</v>
      </c>
      <c r="F95" s="16"/>
      <c r="G95" s="22"/>
      <c r="H95" s="23"/>
      <c r="I95" s="22"/>
      <c r="J95" s="22"/>
      <c r="K95" s="22"/>
      <c r="L95" s="22"/>
      <c r="M95" s="22"/>
      <c r="N95" s="22"/>
      <c r="O95" s="22"/>
      <c r="P95" s="24"/>
    </row>
    <row r="96" spans="1:16" s="41" customFormat="1">
      <c r="A96" s="194"/>
      <c r="B96" s="195"/>
      <c r="C96" s="196" t="s">
        <v>222</v>
      </c>
      <c r="D96" s="197"/>
      <c r="E96" s="198"/>
      <c r="F96" s="16"/>
      <c r="G96" s="22"/>
      <c r="H96" s="23"/>
      <c r="I96" s="22"/>
      <c r="J96" s="22"/>
      <c r="K96" s="22"/>
      <c r="L96" s="22"/>
      <c r="M96" s="22"/>
      <c r="N96" s="22"/>
      <c r="O96" s="22"/>
      <c r="P96" s="24"/>
    </row>
    <row r="97" spans="1:16" s="41" customFormat="1">
      <c r="A97" s="177">
        <v>1</v>
      </c>
      <c r="B97" s="15" t="s">
        <v>105</v>
      </c>
      <c r="C97" s="192" t="s">
        <v>223</v>
      </c>
      <c r="D97" s="15" t="s">
        <v>87</v>
      </c>
      <c r="E97" s="201">
        <v>88.6</v>
      </c>
      <c r="F97" s="16"/>
      <c r="G97" s="22"/>
      <c r="H97" s="23"/>
      <c r="I97" s="22"/>
      <c r="J97" s="22"/>
      <c r="K97" s="22"/>
      <c r="L97" s="22"/>
      <c r="M97" s="22"/>
      <c r="N97" s="22"/>
      <c r="O97" s="22"/>
      <c r="P97" s="24"/>
    </row>
    <row r="98" spans="1:16" s="41" customFormat="1">
      <c r="A98" s="177">
        <v>2</v>
      </c>
      <c r="B98" s="15" t="s">
        <v>105</v>
      </c>
      <c r="C98" s="192" t="s">
        <v>224</v>
      </c>
      <c r="D98" s="15" t="s">
        <v>87</v>
      </c>
      <c r="E98" s="179">
        <f>E97</f>
        <v>88.6</v>
      </c>
      <c r="F98" s="16"/>
      <c r="G98" s="22"/>
      <c r="H98" s="23"/>
      <c r="I98" s="22"/>
      <c r="J98" s="22"/>
      <c r="K98" s="22"/>
      <c r="L98" s="22"/>
      <c r="M98" s="22"/>
      <c r="N98" s="22"/>
      <c r="O98" s="22"/>
      <c r="P98" s="24"/>
    </row>
    <row r="99" spans="1:16" s="41" customFormat="1">
      <c r="A99" s="177">
        <v>3</v>
      </c>
      <c r="B99" s="15"/>
      <c r="C99" s="193" t="s">
        <v>533</v>
      </c>
      <c r="D99" s="15" t="s">
        <v>40</v>
      </c>
      <c r="E99" s="179">
        <f>E98*4</f>
        <v>354.4</v>
      </c>
      <c r="F99" s="16"/>
      <c r="G99" s="22"/>
      <c r="H99" s="23"/>
      <c r="I99" s="22"/>
      <c r="J99" s="22"/>
      <c r="K99" s="22"/>
      <c r="L99" s="22"/>
      <c r="M99" s="22"/>
      <c r="N99" s="22"/>
      <c r="O99" s="22"/>
      <c r="P99" s="24"/>
    </row>
    <row r="100" spans="1:16" s="41" customFormat="1" ht="25.5">
      <c r="A100" s="177">
        <v>5</v>
      </c>
      <c r="B100" s="15" t="s">
        <v>105</v>
      </c>
      <c r="C100" s="192" t="s">
        <v>225</v>
      </c>
      <c r="D100" s="15" t="s">
        <v>87</v>
      </c>
      <c r="E100" s="179">
        <v>31</v>
      </c>
      <c r="F100" s="16"/>
      <c r="G100" s="22"/>
      <c r="H100" s="23"/>
      <c r="I100" s="22"/>
      <c r="J100" s="22"/>
      <c r="K100" s="22"/>
      <c r="L100" s="22"/>
      <c r="M100" s="22"/>
      <c r="N100" s="22"/>
      <c r="O100" s="22"/>
      <c r="P100" s="24"/>
    </row>
    <row r="101" spans="1:16" s="41" customFormat="1">
      <c r="A101" s="177">
        <v>6</v>
      </c>
      <c r="B101" s="15" t="s">
        <v>105</v>
      </c>
      <c r="C101" s="192" t="s">
        <v>226</v>
      </c>
      <c r="D101" s="15" t="s">
        <v>87</v>
      </c>
      <c r="E101" s="179">
        <f>E100</f>
        <v>31</v>
      </c>
      <c r="F101" s="16"/>
      <c r="G101" s="22"/>
      <c r="H101" s="23"/>
      <c r="I101" s="22"/>
      <c r="J101" s="22"/>
      <c r="K101" s="22"/>
      <c r="L101" s="22"/>
      <c r="M101" s="22"/>
      <c r="N101" s="22"/>
      <c r="O101" s="22"/>
      <c r="P101" s="24"/>
    </row>
    <row r="102" spans="1:16" s="41" customFormat="1">
      <c r="A102" s="177">
        <v>7</v>
      </c>
      <c r="B102" s="15" t="s">
        <v>105</v>
      </c>
      <c r="C102" s="192" t="s">
        <v>227</v>
      </c>
      <c r="D102" s="15" t="s">
        <v>87</v>
      </c>
      <c r="E102" s="179">
        <f>E100</f>
        <v>31</v>
      </c>
      <c r="F102" s="16"/>
      <c r="G102" s="22"/>
      <c r="H102" s="23"/>
      <c r="I102" s="22"/>
      <c r="J102" s="22"/>
      <c r="K102" s="22"/>
      <c r="L102" s="22"/>
      <c r="M102" s="22"/>
      <c r="N102" s="22"/>
      <c r="O102" s="22"/>
      <c r="P102" s="24"/>
    </row>
    <row r="103" spans="1:16" s="41" customFormat="1">
      <c r="A103" s="177">
        <v>8</v>
      </c>
      <c r="B103" s="15" t="s">
        <v>105</v>
      </c>
      <c r="C103" s="192" t="s">
        <v>228</v>
      </c>
      <c r="D103" s="15" t="s">
        <v>87</v>
      </c>
      <c r="E103" s="179">
        <v>106.3</v>
      </c>
      <c r="F103" s="16"/>
      <c r="G103" s="22"/>
      <c r="H103" s="23"/>
      <c r="I103" s="22"/>
      <c r="J103" s="22"/>
      <c r="K103" s="22"/>
      <c r="L103" s="22"/>
      <c r="M103" s="22"/>
      <c r="N103" s="22"/>
      <c r="O103" s="22"/>
      <c r="P103" s="24"/>
    </row>
    <row r="104" spans="1:16" s="41" customFormat="1">
      <c r="A104" s="177">
        <v>9</v>
      </c>
      <c r="B104" s="15"/>
      <c r="C104" s="193" t="s">
        <v>526</v>
      </c>
      <c r="D104" s="15" t="s">
        <v>175</v>
      </c>
      <c r="E104" s="179">
        <f>E103*0.12</f>
        <v>12.755999999999998</v>
      </c>
      <c r="F104" s="16"/>
      <c r="G104" s="22"/>
      <c r="H104" s="23"/>
      <c r="I104" s="22"/>
      <c r="J104" s="22"/>
      <c r="K104" s="22"/>
      <c r="L104" s="22"/>
      <c r="M104" s="22"/>
      <c r="N104" s="22"/>
      <c r="O104" s="22"/>
      <c r="P104" s="24"/>
    </row>
    <row r="105" spans="1:16" s="41" customFormat="1">
      <c r="A105" s="177">
        <v>10</v>
      </c>
      <c r="B105" s="15"/>
      <c r="C105" s="193" t="s">
        <v>527</v>
      </c>
      <c r="D105" s="15" t="s">
        <v>40</v>
      </c>
      <c r="E105" s="200">
        <f>E103*4.5</f>
        <v>478.34999999999997</v>
      </c>
      <c r="F105" s="16"/>
      <c r="G105" s="22"/>
      <c r="H105" s="23"/>
      <c r="I105" s="22"/>
      <c r="J105" s="22"/>
      <c r="K105" s="22"/>
      <c r="L105" s="22"/>
      <c r="M105" s="22"/>
      <c r="N105" s="22"/>
      <c r="O105" s="22"/>
      <c r="P105" s="24"/>
    </row>
    <row r="106" spans="1:16" s="41" customFormat="1">
      <c r="A106" s="177">
        <v>11</v>
      </c>
      <c r="B106" s="15"/>
      <c r="C106" s="193" t="s">
        <v>199</v>
      </c>
      <c r="D106" s="15" t="s">
        <v>87</v>
      </c>
      <c r="E106" s="179">
        <f>E103*1.2</f>
        <v>127.55999999999999</v>
      </c>
      <c r="F106" s="16"/>
      <c r="G106" s="22"/>
      <c r="H106" s="23"/>
      <c r="I106" s="22"/>
      <c r="J106" s="22"/>
      <c r="K106" s="22"/>
      <c r="L106" s="22"/>
      <c r="M106" s="22"/>
      <c r="N106" s="22"/>
      <c r="O106" s="22"/>
      <c r="P106" s="24"/>
    </row>
    <row r="107" spans="1:16" s="41" customFormat="1">
      <c r="A107" s="177">
        <v>12</v>
      </c>
      <c r="B107" s="15"/>
      <c r="C107" s="193" t="s">
        <v>200</v>
      </c>
      <c r="D107" s="15" t="s">
        <v>90</v>
      </c>
      <c r="E107" s="179">
        <v>106.3</v>
      </c>
      <c r="F107" s="16"/>
      <c r="G107" s="22"/>
      <c r="H107" s="23"/>
      <c r="I107" s="22"/>
      <c r="J107" s="22"/>
      <c r="K107" s="22"/>
      <c r="L107" s="22"/>
      <c r="M107" s="22"/>
      <c r="N107" s="22"/>
      <c r="O107" s="22"/>
      <c r="P107" s="24"/>
    </row>
    <row r="108" spans="1:16" s="41" customFormat="1">
      <c r="A108" s="177">
        <v>13</v>
      </c>
      <c r="B108" s="15" t="s">
        <v>105</v>
      </c>
      <c r="C108" s="192" t="s">
        <v>201</v>
      </c>
      <c r="D108" s="15" t="s">
        <v>87</v>
      </c>
      <c r="E108" s="179">
        <f>E103</f>
        <v>106.3</v>
      </c>
      <c r="F108" s="16"/>
      <c r="G108" s="22"/>
      <c r="H108" s="23"/>
      <c r="I108" s="22"/>
      <c r="J108" s="22"/>
      <c r="K108" s="22"/>
      <c r="L108" s="22"/>
      <c r="M108" s="22"/>
      <c r="N108" s="22"/>
      <c r="O108" s="22"/>
      <c r="P108" s="24"/>
    </row>
    <row r="109" spans="1:16" s="41" customFormat="1">
      <c r="A109" s="177">
        <v>14</v>
      </c>
      <c r="B109" s="15"/>
      <c r="C109" s="193" t="s">
        <v>528</v>
      </c>
      <c r="D109" s="15" t="s">
        <v>175</v>
      </c>
      <c r="E109" s="179">
        <f>E108*0.12</f>
        <v>12.755999999999998</v>
      </c>
      <c r="F109" s="16"/>
      <c r="G109" s="22"/>
      <c r="H109" s="23"/>
      <c r="I109" s="22"/>
      <c r="J109" s="22"/>
      <c r="K109" s="22"/>
      <c r="L109" s="22"/>
      <c r="M109" s="22"/>
      <c r="N109" s="22"/>
      <c r="O109" s="22"/>
      <c r="P109" s="24"/>
    </row>
    <row r="110" spans="1:16" s="41" customFormat="1" ht="25.5">
      <c r="A110" s="177">
        <v>15</v>
      </c>
      <c r="B110" s="15"/>
      <c r="C110" s="181" t="s">
        <v>529</v>
      </c>
      <c r="D110" s="15" t="s">
        <v>40</v>
      </c>
      <c r="E110" s="179">
        <f>E108*3</f>
        <v>318.89999999999998</v>
      </c>
      <c r="F110" s="16"/>
      <c r="G110" s="22"/>
      <c r="H110" s="23"/>
      <c r="I110" s="22"/>
      <c r="J110" s="22"/>
      <c r="K110" s="22"/>
      <c r="L110" s="22"/>
      <c r="M110" s="22"/>
      <c r="N110" s="22"/>
      <c r="O110" s="22"/>
      <c r="P110" s="24"/>
    </row>
    <row r="111" spans="1:16" s="41" customFormat="1" ht="25.5">
      <c r="A111" s="177">
        <v>16</v>
      </c>
      <c r="B111" s="15" t="s">
        <v>105</v>
      </c>
      <c r="C111" s="192" t="s">
        <v>229</v>
      </c>
      <c r="D111" s="15" t="s">
        <v>90</v>
      </c>
      <c r="E111" s="179">
        <v>106.2</v>
      </c>
      <c r="F111" s="16"/>
      <c r="G111" s="22"/>
      <c r="H111" s="23"/>
      <c r="I111" s="22"/>
      <c r="J111" s="22"/>
      <c r="K111" s="22"/>
      <c r="L111" s="22"/>
      <c r="M111" s="22"/>
      <c r="N111" s="22"/>
      <c r="O111" s="22"/>
      <c r="P111" s="24"/>
    </row>
    <row r="112" spans="1:16" s="41" customFormat="1">
      <c r="A112" s="177">
        <v>17</v>
      </c>
      <c r="B112" s="15"/>
      <c r="C112" s="193" t="s">
        <v>174</v>
      </c>
      <c r="D112" s="15" t="s">
        <v>175</v>
      </c>
      <c r="E112" s="179">
        <f>E111*0.12</f>
        <v>12.744</v>
      </c>
      <c r="F112" s="16"/>
      <c r="G112" s="22"/>
      <c r="H112" s="23"/>
      <c r="I112" s="22"/>
      <c r="J112" s="22"/>
      <c r="K112" s="22"/>
      <c r="L112" s="22"/>
      <c r="M112" s="22"/>
      <c r="N112" s="22"/>
      <c r="O112" s="22"/>
      <c r="P112" s="24"/>
    </row>
    <row r="113" spans="1:16" s="41" customFormat="1">
      <c r="A113" s="177">
        <v>18</v>
      </c>
      <c r="B113" s="15"/>
      <c r="C113" s="193" t="s">
        <v>230</v>
      </c>
      <c r="D113" s="15" t="s">
        <v>175</v>
      </c>
      <c r="E113" s="200">
        <f>E112*2.2</f>
        <v>28.036800000000003</v>
      </c>
      <c r="F113" s="16"/>
      <c r="G113" s="22"/>
      <c r="H113" s="23"/>
      <c r="I113" s="22"/>
      <c r="J113" s="22"/>
      <c r="K113" s="22"/>
      <c r="L113" s="22"/>
      <c r="M113" s="22"/>
      <c r="N113" s="22"/>
      <c r="O113" s="22"/>
      <c r="P113" s="24"/>
    </row>
    <row r="114" spans="1:16" s="41" customFormat="1">
      <c r="A114" s="177">
        <v>19</v>
      </c>
      <c r="B114" s="15"/>
      <c r="C114" s="193" t="s">
        <v>72</v>
      </c>
      <c r="D114" s="15" t="s">
        <v>90</v>
      </c>
      <c r="E114" s="179">
        <f>E111</f>
        <v>106.2</v>
      </c>
      <c r="F114" s="16"/>
      <c r="G114" s="22"/>
      <c r="H114" s="23"/>
      <c r="I114" s="22"/>
      <c r="J114" s="22"/>
      <c r="K114" s="22"/>
      <c r="L114" s="22"/>
      <c r="M114" s="22"/>
      <c r="N114" s="22"/>
      <c r="O114" s="22"/>
      <c r="P114" s="24"/>
    </row>
    <row r="115" spans="1:16" s="41" customFormat="1">
      <c r="A115" s="177">
        <v>20</v>
      </c>
      <c r="B115" s="15" t="s">
        <v>105</v>
      </c>
      <c r="C115" s="192" t="s">
        <v>231</v>
      </c>
      <c r="D115" s="15" t="s">
        <v>90</v>
      </c>
      <c r="E115" s="179">
        <v>106.2</v>
      </c>
      <c r="F115" s="16"/>
      <c r="G115" s="22"/>
      <c r="H115" s="23"/>
      <c r="I115" s="22"/>
      <c r="J115" s="22"/>
      <c r="K115" s="22"/>
      <c r="L115" s="22"/>
      <c r="M115" s="22"/>
      <c r="N115" s="22"/>
      <c r="O115" s="22"/>
      <c r="P115" s="24"/>
    </row>
    <row r="116" spans="1:16" s="41" customFormat="1" ht="51">
      <c r="A116" s="177">
        <v>21</v>
      </c>
      <c r="B116" s="15" t="s">
        <v>105</v>
      </c>
      <c r="C116" s="192" t="s">
        <v>232</v>
      </c>
      <c r="D116" s="15" t="s">
        <v>233</v>
      </c>
      <c r="E116" s="179">
        <v>18</v>
      </c>
      <c r="F116" s="16"/>
      <c r="G116" s="22"/>
      <c r="H116" s="23"/>
      <c r="I116" s="22"/>
      <c r="J116" s="22"/>
      <c r="K116" s="22"/>
      <c r="L116" s="22"/>
      <c r="M116" s="22"/>
      <c r="N116" s="22"/>
      <c r="O116" s="22"/>
      <c r="P116" s="24"/>
    </row>
    <row r="117" spans="1:16" s="41" customFormat="1">
      <c r="A117" s="177">
        <v>22</v>
      </c>
      <c r="B117" s="15" t="s">
        <v>105</v>
      </c>
      <c r="C117" s="192" t="s">
        <v>563</v>
      </c>
      <c r="D117" s="15" t="s">
        <v>87</v>
      </c>
      <c r="E117" s="179">
        <v>124.2</v>
      </c>
      <c r="F117" s="16"/>
      <c r="G117" s="22"/>
      <c r="H117" s="23"/>
      <c r="I117" s="22"/>
      <c r="J117" s="22"/>
      <c r="K117" s="22"/>
      <c r="L117" s="22"/>
      <c r="M117" s="22"/>
      <c r="N117" s="22"/>
      <c r="O117" s="22"/>
      <c r="P117" s="24"/>
    </row>
    <row r="118" spans="1:16" s="41" customFormat="1" ht="25.5">
      <c r="A118" s="177">
        <v>23</v>
      </c>
      <c r="B118" s="15" t="s">
        <v>105</v>
      </c>
      <c r="C118" s="192" t="s">
        <v>564</v>
      </c>
      <c r="D118" s="15" t="s">
        <v>90</v>
      </c>
      <c r="E118" s="179">
        <v>106.2</v>
      </c>
      <c r="F118" s="16"/>
      <c r="G118" s="22"/>
      <c r="H118" s="207"/>
      <c r="I118" s="207"/>
      <c r="J118" s="207"/>
      <c r="K118" s="207"/>
      <c r="L118" s="207"/>
      <c r="M118" s="207"/>
      <c r="N118" s="207"/>
      <c r="O118" s="22"/>
      <c r="P118" s="24"/>
    </row>
    <row r="119" spans="1:16" s="41" customFormat="1" ht="25.5">
      <c r="A119" s="177">
        <v>24</v>
      </c>
      <c r="B119" s="15"/>
      <c r="C119" s="193" t="s">
        <v>234</v>
      </c>
      <c r="D119" s="15" t="s">
        <v>90</v>
      </c>
      <c r="E119" s="179">
        <v>106.2</v>
      </c>
      <c r="F119" s="16"/>
      <c r="G119" s="22"/>
      <c r="H119" s="23"/>
      <c r="I119" s="22"/>
      <c r="J119" s="22"/>
      <c r="K119" s="22"/>
      <c r="L119" s="22"/>
      <c r="M119" s="22"/>
      <c r="N119" s="22"/>
      <c r="O119" s="22"/>
      <c r="P119" s="24"/>
    </row>
    <row r="120" spans="1:16" s="41" customFormat="1">
      <c r="A120" s="177">
        <v>25</v>
      </c>
      <c r="B120" s="15"/>
      <c r="C120" s="193" t="s">
        <v>235</v>
      </c>
      <c r="D120" s="15" t="s">
        <v>90</v>
      </c>
      <c r="E120" s="200">
        <v>198</v>
      </c>
      <c r="F120" s="16"/>
      <c r="G120" s="22"/>
      <c r="H120" s="23"/>
      <c r="I120" s="22"/>
      <c r="J120" s="22"/>
      <c r="K120" s="22"/>
      <c r="L120" s="22"/>
      <c r="M120" s="22"/>
      <c r="N120" s="22"/>
      <c r="O120" s="22"/>
      <c r="P120" s="24"/>
    </row>
    <row r="121" spans="1:16" s="41" customFormat="1">
      <c r="A121" s="177">
        <v>26</v>
      </c>
      <c r="B121" s="15"/>
      <c r="C121" s="193" t="s">
        <v>236</v>
      </c>
      <c r="D121" s="15" t="s">
        <v>87</v>
      </c>
      <c r="E121" s="179">
        <v>97.2</v>
      </c>
      <c r="F121" s="16"/>
      <c r="G121" s="22"/>
      <c r="H121" s="23"/>
      <c r="I121" s="22"/>
      <c r="J121" s="22"/>
      <c r="K121" s="22"/>
      <c r="L121" s="22"/>
      <c r="M121" s="22"/>
      <c r="N121" s="22"/>
      <c r="O121" s="22"/>
      <c r="P121" s="24"/>
    </row>
    <row r="122" spans="1:16" s="41" customFormat="1">
      <c r="A122" s="177">
        <v>27</v>
      </c>
      <c r="B122" s="15"/>
      <c r="C122" s="193" t="s">
        <v>237</v>
      </c>
      <c r="D122" s="15" t="s">
        <v>175</v>
      </c>
      <c r="E122" s="200">
        <f>E121*0.48</f>
        <v>46.655999999999999</v>
      </c>
      <c r="F122" s="16"/>
      <c r="G122" s="22"/>
      <c r="H122" s="23"/>
      <c r="I122" s="22"/>
      <c r="J122" s="22"/>
      <c r="K122" s="22"/>
      <c r="L122" s="22"/>
      <c r="M122" s="22"/>
      <c r="N122" s="22"/>
      <c r="O122" s="22"/>
      <c r="P122" s="24"/>
    </row>
    <row r="123" spans="1:16" s="41" customFormat="1">
      <c r="A123" s="177">
        <v>28</v>
      </c>
      <c r="B123" s="15"/>
      <c r="C123" s="193" t="s">
        <v>72</v>
      </c>
      <c r="D123" s="15" t="s">
        <v>90</v>
      </c>
      <c r="E123" s="179">
        <f>E118</f>
        <v>106.2</v>
      </c>
      <c r="F123" s="16"/>
      <c r="G123" s="22"/>
      <c r="H123" s="23"/>
      <c r="I123" s="22"/>
      <c r="J123" s="22"/>
      <c r="K123" s="22"/>
      <c r="L123" s="22"/>
      <c r="M123" s="22"/>
      <c r="N123" s="22"/>
      <c r="O123" s="22"/>
      <c r="P123" s="24"/>
    </row>
    <row r="124" spans="1:16" s="41" customFormat="1">
      <c r="A124" s="194"/>
      <c r="B124" s="195"/>
      <c r="C124" s="196" t="s">
        <v>238</v>
      </c>
      <c r="D124" s="197"/>
      <c r="E124" s="198"/>
      <c r="F124" s="16"/>
      <c r="G124" s="22"/>
      <c r="H124" s="23"/>
      <c r="I124" s="22"/>
      <c r="J124" s="22"/>
      <c r="K124" s="22"/>
      <c r="L124" s="22"/>
      <c r="M124" s="22"/>
      <c r="N124" s="22"/>
      <c r="O124" s="22"/>
      <c r="P124" s="24"/>
    </row>
    <row r="125" spans="1:16" s="41" customFormat="1">
      <c r="A125" s="177">
        <v>1</v>
      </c>
      <c r="B125" s="15" t="s">
        <v>105</v>
      </c>
      <c r="C125" s="192" t="s">
        <v>239</v>
      </c>
      <c r="D125" s="15" t="s">
        <v>90</v>
      </c>
      <c r="E125" s="179">
        <f>1.15*2+1.17+1.57</f>
        <v>5.04</v>
      </c>
      <c r="F125" s="16"/>
      <c r="G125" s="22"/>
      <c r="H125" s="23"/>
      <c r="I125" s="22"/>
      <c r="J125" s="22"/>
      <c r="K125" s="22"/>
      <c r="L125" s="22"/>
      <c r="M125" s="22"/>
      <c r="N125" s="22"/>
      <c r="O125" s="22"/>
      <c r="P125" s="24"/>
    </row>
    <row r="126" spans="1:16" s="41" customFormat="1" ht="25.5">
      <c r="A126" s="177">
        <v>2</v>
      </c>
      <c r="B126" s="15"/>
      <c r="C126" s="193" t="s">
        <v>240</v>
      </c>
      <c r="D126" s="15" t="s">
        <v>241</v>
      </c>
      <c r="E126" s="200">
        <v>8</v>
      </c>
      <c r="F126" s="16"/>
      <c r="G126" s="22"/>
      <c r="H126" s="23"/>
      <c r="I126" s="22"/>
      <c r="J126" s="22"/>
      <c r="K126" s="22"/>
      <c r="L126" s="22"/>
      <c r="M126" s="22"/>
      <c r="N126" s="22"/>
      <c r="O126" s="22"/>
      <c r="P126" s="24"/>
    </row>
    <row r="127" spans="1:16" s="41" customFormat="1" ht="25.5">
      <c r="A127" s="177">
        <v>3</v>
      </c>
      <c r="B127" s="15"/>
      <c r="C127" s="193" t="s">
        <v>242</v>
      </c>
      <c r="D127" s="15" t="s">
        <v>90</v>
      </c>
      <c r="E127" s="179">
        <v>9.4</v>
      </c>
      <c r="F127" s="16"/>
      <c r="G127" s="22"/>
      <c r="H127" s="23"/>
      <c r="I127" s="22"/>
      <c r="J127" s="22"/>
      <c r="K127" s="22"/>
      <c r="L127" s="22"/>
      <c r="M127" s="22"/>
      <c r="N127" s="22"/>
      <c r="O127" s="22"/>
      <c r="P127" s="24"/>
    </row>
    <row r="128" spans="1:16" s="41" customFormat="1" ht="25.5">
      <c r="A128" s="177">
        <v>4</v>
      </c>
      <c r="B128" s="15"/>
      <c r="C128" s="193" t="s">
        <v>243</v>
      </c>
      <c r="D128" s="15" t="s">
        <v>90</v>
      </c>
      <c r="E128" s="200">
        <f>10.1</f>
        <v>10.1</v>
      </c>
      <c r="F128" s="16"/>
      <c r="G128" s="22"/>
      <c r="H128" s="23"/>
      <c r="I128" s="22"/>
      <c r="J128" s="22"/>
      <c r="K128" s="22"/>
      <c r="L128" s="22"/>
      <c r="M128" s="22"/>
      <c r="N128" s="22"/>
      <c r="O128" s="22"/>
      <c r="P128" s="24"/>
    </row>
    <row r="129" spans="1:16" s="41" customFormat="1" ht="25.5">
      <c r="A129" s="177">
        <v>5</v>
      </c>
      <c r="B129" s="15"/>
      <c r="C129" s="193" t="s">
        <v>244</v>
      </c>
      <c r="D129" s="15" t="s">
        <v>90</v>
      </c>
      <c r="E129" s="200">
        <f>15.1</f>
        <v>15.1</v>
      </c>
      <c r="F129" s="16"/>
      <c r="G129" s="22"/>
      <c r="H129" s="23"/>
      <c r="I129" s="22"/>
      <c r="J129" s="22"/>
      <c r="K129" s="22"/>
      <c r="L129" s="22"/>
      <c r="M129" s="22"/>
      <c r="N129" s="22"/>
      <c r="O129" s="22"/>
      <c r="P129" s="24"/>
    </row>
    <row r="130" spans="1:16" s="41" customFormat="1" ht="13.5" thickBot="1">
      <c r="A130" s="177">
        <v>6</v>
      </c>
      <c r="B130" s="15"/>
      <c r="C130" s="193" t="s">
        <v>72</v>
      </c>
      <c r="D130" s="15" t="s">
        <v>90</v>
      </c>
      <c r="E130" s="179">
        <f>E125</f>
        <v>5.04</v>
      </c>
      <c r="F130" s="16"/>
      <c r="G130" s="22"/>
      <c r="H130" s="23"/>
      <c r="I130" s="22"/>
      <c r="J130" s="22"/>
      <c r="K130" s="22"/>
      <c r="L130" s="22"/>
      <c r="M130" s="22"/>
      <c r="N130" s="22"/>
      <c r="O130" s="22"/>
      <c r="P130" s="24"/>
    </row>
    <row r="131" spans="1:16" ht="15" thickBot="1">
      <c r="A131" s="266" t="s">
        <v>75</v>
      </c>
      <c r="B131" s="267"/>
      <c r="C131" s="267"/>
      <c r="D131" s="267"/>
      <c r="E131" s="267"/>
      <c r="F131" s="267"/>
      <c r="G131" s="267"/>
      <c r="H131" s="267"/>
      <c r="I131" s="267"/>
      <c r="J131" s="267"/>
      <c r="K131" s="268"/>
      <c r="L131" s="171"/>
      <c r="M131" s="171"/>
      <c r="N131" s="171"/>
      <c r="O131" s="171"/>
      <c r="P131" s="172"/>
    </row>
    <row r="132" spans="1:16" s="26" customFormat="1">
      <c r="C132" s="27"/>
      <c r="D132" s="27"/>
      <c r="E132" s="114"/>
    </row>
    <row r="133" spans="1:16" s="26" customFormat="1">
      <c r="A133" s="259" t="s">
        <v>5</v>
      </c>
      <c r="B133" s="259"/>
      <c r="C133" s="38"/>
      <c r="D133" s="260"/>
      <c r="E133" s="258"/>
      <c r="G133" s="259" t="s">
        <v>27</v>
      </c>
      <c r="H133" s="259"/>
      <c r="I133" s="262"/>
      <c r="J133" s="262"/>
      <c r="K133" s="262"/>
      <c r="L133" s="262"/>
      <c r="M133" s="262"/>
      <c r="N133" s="261"/>
      <c r="O133" s="259"/>
    </row>
    <row r="134" spans="1:16" s="26" customFormat="1">
      <c r="C134" s="39" t="s">
        <v>28</v>
      </c>
      <c r="D134" s="27"/>
      <c r="E134" s="27"/>
      <c r="K134" s="39" t="s">
        <v>28</v>
      </c>
    </row>
    <row r="135" spans="1:16" s="26" customFormat="1">
      <c r="C135" s="27"/>
      <c r="D135" s="27"/>
      <c r="E135" s="114"/>
    </row>
    <row r="136" spans="1:16" s="26" customFormat="1">
      <c r="A136" s="259" t="s">
        <v>6</v>
      </c>
      <c r="B136" s="259"/>
      <c r="C136" s="27"/>
      <c r="D136" s="27"/>
      <c r="E136" s="27"/>
      <c r="G136" s="259" t="s">
        <v>6</v>
      </c>
      <c r="H136" s="259"/>
    </row>
    <row r="137" spans="1:16" s="26" customFormat="1">
      <c r="C137" s="27"/>
      <c r="D137" s="27"/>
      <c r="E137" s="27"/>
    </row>
    <row r="138" spans="1:16" s="26" customFormat="1">
      <c r="C138" s="27"/>
      <c r="D138" s="27"/>
      <c r="E138" s="27"/>
    </row>
    <row r="139" spans="1:16" s="26" customFormat="1">
      <c r="C139" s="27"/>
      <c r="D139" s="27"/>
      <c r="E139" s="27"/>
    </row>
    <row r="140" spans="1:16" s="26" customFormat="1">
      <c r="C140" s="27"/>
      <c r="D140" s="27"/>
      <c r="E140" s="27"/>
    </row>
    <row r="141" spans="1:16" s="26" customFormat="1">
      <c r="C141" s="27"/>
      <c r="D141" s="27"/>
      <c r="E141" s="27"/>
    </row>
    <row r="142" spans="1:16" s="26" customFormat="1">
      <c r="C142" s="27"/>
      <c r="D142" s="27"/>
      <c r="E142" s="27"/>
    </row>
    <row r="143" spans="1:16" s="26" customFormat="1">
      <c r="C143" s="27"/>
      <c r="D143" s="27"/>
      <c r="E143" s="27"/>
    </row>
    <row r="144" spans="1:16" s="26" customFormat="1">
      <c r="C144" s="27"/>
      <c r="D144" s="27"/>
      <c r="E144" s="27"/>
    </row>
    <row r="145" spans="3:5" s="26" customFormat="1">
      <c r="C145" s="27"/>
      <c r="D145" s="27"/>
      <c r="E145" s="27"/>
    </row>
    <row r="146" spans="3:5" s="26" customFormat="1">
      <c r="C146" s="27"/>
      <c r="D146" s="27"/>
      <c r="E146" s="27"/>
    </row>
    <row r="147" spans="3:5" s="26" customFormat="1">
      <c r="C147" s="27"/>
      <c r="D147" s="27"/>
      <c r="E147" s="27"/>
    </row>
    <row r="148" spans="3:5" s="26" customFormat="1">
      <c r="C148" s="27"/>
      <c r="D148" s="27"/>
      <c r="E148" s="27"/>
    </row>
    <row r="149" spans="3:5" s="26" customFormat="1">
      <c r="C149" s="27"/>
      <c r="D149" s="27"/>
      <c r="E149" s="27"/>
    </row>
    <row r="150" spans="3:5" s="26" customFormat="1">
      <c r="C150" s="27"/>
      <c r="D150" s="27"/>
      <c r="E150" s="27"/>
    </row>
    <row r="151" spans="3:5" s="26" customFormat="1">
      <c r="C151" s="27"/>
      <c r="D151" s="27"/>
      <c r="E151" s="27"/>
    </row>
    <row r="152" spans="3:5" s="26" customFormat="1">
      <c r="C152" s="27"/>
      <c r="D152" s="27"/>
      <c r="E152" s="27"/>
    </row>
    <row r="153" spans="3:5" s="26" customFormat="1">
      <c r="C153" s="27"/>
      <c r="D153" s="27"/>
      <c r="E153" s="27"/>
    </row>
    <row r="154" spans="3:5" s="26" customFormat="1">
      <c r="C154" s="27"/>
      <c r="D154" s="27"/>
      <c r="E154" s="27"/>
    </row>
    <row r="155" spans="3:5" s="26" customFormat="1">
      <c r="C155" s="27"/>
      <c r="D155" s="27"/>
      <c r="E155" s="27"/>
    </row>
    <row r="156" spans="3:5" s="26" customFormat="1">
      <c r="C156" s="27"/>
      <c r="D156" s="27"/>
      <c r="E156" s="27"/>
    </row>
    <row r="157" spans="3:5" s="26" customFormat="1">
      <c r="C157" s="27"/>
      <c r="D157" s="27"/>
      <c r="E157" s="27"/>
    </row>
    <row r="158" spans="3:5" s="26" customFormat="1">
      <c r="C158" s="27"/>
      <c r="D158" s="27"/>
      <c r="E158" s="27"/>
    </row>
    <row r="159" spans="3:5" s="26" customFormat="1">
      <c r="C159" s="27"/>
      <c r="D159" s="27"/>
      <c r="E159" s="27"/>
    </row>
    <row r="160" spans="3:5" s="26" customFormat="1">
      <c r="C160" s="27"/>
      <c r="D160" s="27"/>
      <c r="E160" s="27"/>
    </row>
    <row r="161" spans="3:5" s="26" customFormat="1">
      <c r="C161" s="27"/>
      <c r="D161" s="27"/>
      <c r="E161" s="27"/>
    </row>
    <row r="162" spans="3:5" s="26" customFormat="1">
      <c r="C162" s="27"/>
      <c r="D162" s="27"/>
      <c r="E162" s="27"/>
    </row>
    <row r="163" spans="3:5" s="26" customFormat="1">
      <c r="C163" s="27"/>
      <c r="D163" s="27"/>
      <c r="E163" s="27"/>
    </row>
    <row r="164" spans="3:5" s="26" customFormat="1">
      <c r="C164" s="27"/>
      <c r="D164" s="27"/>
      <c r="E164" s="27"/>
    </row>
    <row r="165" spans="3:5" s="26" customFormat="1">
      <c r="C165" s="27"/>
      <c r="D165" s="27"/>
      <c r="E165" s="27"/>
    </row>
    <row r="166" spans="3:5" s="26" customFormat="1">
      <c r="C166" s="27"/>
      <c r="D166" s="27"/>
      <c r="E166" s="27"/>
    </row>
    <row r="167" spans="3:5" s="26" customFormat="1">
      <c r="C167" s="27"/>
      <c r="D167" s="27"/>
      <c r="E167" s="27"/>
    </row>
    <row r="168" spans="3:5" s="26" customFormat="1">
      <c r="C168" s="27"/>
      <c r="D168" s="27"/>
      <c r="E168" s="27"/>
    </row>
    <row r="169" spans="3:5" s="26" customFormat="1">
      <c r="C169" s="27"/>
      <c r="D169" s="27"/>
      <c r="E169" s="27"/>
    </row>
    <row r="170" spans="3:5" s="26" customFormat="1">
      <c r="C170" s="27"/>
      <c r="D170" s="27"/>
      <c r="E170" s="27"/>
    </row>
    <row r="171" spans="3:5" s="26" customFormat="1">
      <c r="C171" s="27"/>
      <c r="D171" s="27"/>
      <c r="E171" s="27"/>
    </row>
    <row r="172" spans="3:5" s="26" customFormat="1">
      <c r="C172" s="27"/>
      <c r="D172" s="27"/>
      <c r="E172" s="27"/>
    </row>
    <row r="173" spans="3:5" s="26" customFormat="1">
      <c r="C173" s="27"/>
      <c r="D173" s="27"/>
      <c r="E173" s="27"/>
    </row>
    <row r="174" spans="3:5" s="26" customFormat="1">
      <c r="C174" s="27"/>
      <c r="D174" s="27"/>
      <c r="E174" s="27"/>
    </row>
    <row r="175" spans="3:5" s="26" customFormat="1">
      <c r="C175" s="27"/>
      <c r="D175" s="27"/>
      <c r="E175" s="27"/>
    </row>
    <row r="176" spans="3:5" s="26" customFormat="1">
      <c r="C176" s="27"/>
      <c r="D176" s="27"/>
      <c r="E176" s="27"/>
    </row>
    <row r="177" spans="3:5" s="26" customFormat="1">
      <c r="C177" s="27"/>
      <c r="D177" s="27"/>
      <c r="E177" s="27"/>
    </row>
    <row r="178" spans="3:5" s="26" customFormat="1">
      <c r="C178" s="27"/>
      <c r="D178" s="27"/>
      <c r="E178" s="27"/>
    </row>
    <row r="179" spans="3:5" s="26" customFormat="1">
      <c r="C179" s="27"/>
      <c r="D179" s="27"/>
      <c r="E179" s="27"/>
    </row>
    <row r="180" spans="3:5" s="26" customFormat="1">
      <c r="C180" s="27"/>
      <c r="D180" s="27"/>
      <c r="E180" s="27"/>
    </row>
    <row r="181" spans="3:5" s="26" customFormat="1">
      <c r="C181" s="27"/>
      <c r="D181" s="27"/>
      <c r="E181" s="27"/>
    </row>
    <row r="182" spans="3:5" s="26" customFormat="1">
      <c r="C182" s="27"/>
      <c r="D182" s="27"/>
      <c r="E182" s="27"/>
    </row>
    <row r="183" spans="3:5" s="26" customFormat="1">
      <c r="C183" s="27"/>
      <c r="D183" s="27"/>
      <c r="E183" s="27"/>
    </row>
    <row r="184" spans="3:5" s="26" customFormat="1">
      <c r="C184" s="27"/>
      <c r="D184" s="27"/>
      <c r="E184" s="27"/>
    </row>
    <row r="185" spans="3:5" s="26" customFormat="1">
      <c r="C185" s="27"/>
      <c r="D185" s="27"/>
      <c r="E185" s="27"/>
    </row>
    <row r="186" spans="3:5" s="26" customFormat="1">
      <c r="C186" s="27"/>
      <c r="D186" s="27"/>
      <c r="E186" s="27"/>
    </row>
    <row r="187" spans="3:5" s="26" customFormat="1">
      <c r="C187" s="27"/>
      <c r="D187" s="27"/>
      <c r="E187" s="27"/>
    </row>
    <row r="188" spans="3:5" s="26" customFormat="1">
      <c r="C188" s="27"/>
      <c r="D188" s="27"/>
      <c r="E188" s="27"/>
    </row>
    <row r="189" spans="3:5" s="26" customFormat="1">
      <c r="C189" s="27"/>
      <c r="D189" s="27"/>
      <c r="E189" s="27"/>
    </row>
    <row r="190" spans="3:5" s="26" customFormat="1">
      <c r="C190" s="27"/>
      <c r="D190" s="27"/>
      <c r="E190" s="27"/>
    </row>
    <row r="191" spans="3:5" s="26" customFormat="1">
      <c r="C191" s="27"/>
      <c r="D191" s="27"/>
      <c r="E191" s="27"/>
    </row>
    <row r="192" spans="3:5" s="26" customFormat="1">
      <c r="C192" s="27"/>
      <c r="D192" s="27"/>
      <c r="E192" s="27"/>
    </row>
    <row r="193" spans="3:5" s="26" customFormat="1">
      <c r="C193" s="27"/>
      <c r="D193" s="27"/>
      <c r="E193" s="27"/>
    </row>
    <row r="194" spans="3:5" s="26" customFormat="1">
      <c r="C194" s="27"/>
      <c r="D194" s="27"/>
      <c r="E194" s="27"/>
    </row>
    <row r="195" spans="3:5" s="26" customFormat="1">
      <c r="C195" s="27"/>
      <c r="D195" s="27"/>
      <c r="E195" s="27"/>
    </row>
    <row r="196" spans="3:5" s="26" customFormat="1">
      <c r="C196" s="27"/>
      <c r="D196" s="27"/>
      <c r="E196" s="27"/>
    </row>
    <row r="197" spans="3:5" s="26" customFormat="1">
      <c r="C197" s="27"/>
      <c r="D197" s="27"/>
      <c r="E197" s="27"/>
    </row>
    <row r="198" spans="3:5" s="26" customFormat="1">
      <c r="C198" s="27"/>
      <c r="D198" s="27"/>
      <c r="E198" s="27"/>
    </row>
    <row r="199" spans="3:5" s="26" customFormat="1">
      <c r="C199" s="27"/>
      <c r="D199" s="27"/>
      <c r="E199" s="27"/>
    </row>
    <row r="200" spans="3:5" s="26" customFormat="1">
      <c r="C200" s="27"/>
      <c r="D200" s="27"/>
      <c r="E200" s="27"/>
    </row>
    <row r="201" spans="3:5" s="26" customFormat="1">
      <c r="C201" s="27"/>
      <c r="D201" s="27"/>
      <c r="E201" s="27"/>
    </row>
    <row r="202" spans="3:5" s="26" customFormat="1">
      <c r="C202" s="27"/>
      <c r="D202" s="27"/>
      <c r="E202" s="27"/>
    </row>
    <row r="203" spans="3:5" s="26" customFormat="1">
      <c r="C203" s="27"/>
      <c r="D203" s="27"/>
      <c r="E203" s="27"/>
    </row>
    <row r="204" spans="3:5" s="26" customFormat="1">
      <c r="C204" s="27"/>
      <c r="D204" s="27"/>
      <c r="E204" s="27"/>
    </row>
    <row r="205" spans="3:5" s="26" customFormat="1">
      <c r="C205" s="27"/>
      <c r="D205" s="27"/>
      <c r="E205" s="27"/>
    </row>
    <row r="206" spans="3:5" s="26" customFormat="1">
      <c r="C206" s="27"/>
      <c r="D206" s="27"/>
      <c r="E206" s="27"/>
    </row>
    <row r="207" spans="3:5" s="26" customFormat="1">
      <c r="C207" s="27"/>
      <c r="D207" s="27"/>
      <c r="E207" s="27"/>
    </row>
    <row r="208" spans="3:5" s="26" customFormat="1">
      <c r="C208" s="27"/>
      <c r="D208" s="27"/>
      <c r="E208" s="27"/>
    </row>
    <row r="209" spans="3:5" s="26" customFormat="1">
      <c r="C209" s="27"/>
      <c r="D209" s="27"/>
      <c r="E209" s="27"/>
    </row>
    <row r="210" spans="3:5" s="26" customFormat="1">
      <c r="C210" s="27"/>
      <c r="D210" s="27"/>
      <c r="E210" s="27"/>
    </row>
    <row r="211" spans="3:5" s="26" customFormat="1">
      <c r="C211" s="27"/>
      <c r="D211" s="27"/>
      <c r="E211" s="27"/>
    </row>
    <row r="212" spans="3:5" s="26" customFormat="1">
      <c r="C212" s="27"/>
      <c r="D212" s="27"/>
      <c r="E212" s="27"/>
    </row>
    <row r="213" spans="3:5" s="26" customFormat="1">
      <c r="C213" s="27"/>
      <c r="D213" s="27"/>
      <c r="E213" s="27"/>
    </row>
    <row r="214" spans="3:5" s="26" customFormat="1">
      <c r="C214" s="27"/>
      <c r="D214" s="27"/>
      <c r="E214" s="27"/>
    </row>
    <row r="215" spans="3:5" s="26" customFormat="1">
      <c r="C215" s="27"/>
      <c r="D215" s="27"/>
      <c r="E215" s="27"/>
    </row>
    <row r="216" spans="3:5" s="26" customFormat="1">
      <c r="C216" s="27"/>
      <c r="D216" s="27"/>
      <c r="E216" s="27"/>
    </row>
    <row r="217" spans="3:5" s="26" customFormat="1">
      <c r="C217" s="27"/>
      <c r="D217" s="27"/>
      <c r="E217" s="27"/>
    </row>
    <row r="218" spans="3:5" s="26" customFormat="1">
      <c r="C218" s="27"/>
      <c r="D218" s="27"/>
      <c r="E218" s="27"/>
    </row>
    <row r="219" spans="3:5" s="26" customFormat="1">
      <c r="C219" s="27"/>
      <c r="D219" s="27"/>
      <c r="E219" s="27"/>
    </row>
    <row r="220" spans="3:5" s="26" customFormat="1">
      <c r="C220" s="27"/>
      <c r="D220" s="27"/>
      <c r="E220" s="27"/>
    </row>
    <row r="221" spans="3:5" s="26" customFormat="1">
      <c r="C221" s="27"/>
      <c r="D221" s="27"/>
      <c r="E221" s="27"/>
    </row>
    <row r="222" spans="3:5" s="26" customFormat="1">
      <c r="C222" s="27"/>
      <c r="D222" s="27"/>
      <c r="E222" s="27"/>
    </row>
    <row r="223" spans="3:5" s="26" customFormat="1">
      <c r="C223" s="27"/>
      <c r="D223" s="27"/>
      <c r="E223" s="27"/>
    </row>
    <row r="224" spans="3:5" s="26" customFormat="1">
      <c r="C224" s="27"/>
      <c r="D224" s="27"/>
      <c r="E224" s="27"/>
    </row>
    <row r="225" spans="3:5" s="26" customFormat="1">
      <c r="C225" s="27"/>
      <c r="D225" s="27"/>
      <c r="E225" s="27"/>
    </row>
    <row r="226" spans="3:5" s="26" customFormat="1">
      <c r="C226" s="27"/>
      <c r="D226" s="27"/>
      <c r="E226" s="27"/>
    </row>
    <row r="227" spans="3:5" s="26" customFormat="1">
      <c r="C227" s="27"/>
      <c r="D227" s="27"/>
      <c r="E227" s="27"/>
    </row>
    <row r="228" spans="3:5" s="26" customFormat="1">
      <c r="C228" s="27"/>
      <c r="D228" s="27"/>
      <c r="E228" s="27"/>
    </row>
    <row r="229" spans="3:5" s="26" customFormat="1">
      <c r="C229" s="27"/>
      <c r="D229" s="27"/>
      <c r="E229" s="27"/>
    </row>
    <row r="230" spans="3:5" s="26" customFormat="1">
      <c r="C230" s="27"/>
      <c r="D230" s="27"/>
      <c r="E230" s="27"/>
    </row>
    <row r="231" spans="3:5" s="26" customFormat="1">
      <c r="C231" s="27"/>
      <c r="D231" s="27"/>
      <c r="E231" s="27"/>
    </row>
    <row r="232" spans="3:5" s="26" customFormat="1">
      <c r="C232" s="27"/>
      <c r="D232" s="27"/>
      <c r="E232" s="27"/>
    </row>
    <row r="233" spans="3:5" s="26" customFormat="1">
      <c r="C233" s="27"/>
      <c r="D233" s="27"/>
      <c r="E233" s="27"/>
    </row>
    <row r="234" spans="3:5" s="26" customFormat="1">
      <c r="C234" s="27"/>
      <c r="D234" s="27"/>
      <c r="E234" s="27"/>
    </row>
    <row r="235" spans="3:5" s="26" customFormat="1">
      <c r="C235" s="27"/>
      <c r="D235" s="27"/>
      <c r="E235" s="27"/>
    </row>
    <row r="236" spans="3:5" s="26" customFormat="1">
      <c r="C236" s="27"/>
      <c r="D236" s="27"/>
      <c r="E236" s="27"/>
    </row>
    <row r="237" spans="3:5" s="26" customFormat="1">
      <c r="C237" s="27"/>
      <c r="D237" s="27"/>
      <c r="E237" s="27"/>
    </row>
    <row r="238" spans="3:5" s="26" customFormat="1">
      <c r="C238" s="27"/>
      <c r="D238" s="27"/>
      <c r="E238" s="27"/>
    </row>
    <row r="239" spans="3:5" s="26" customFormat="1">
      <c r="C239" s="27"/>
      <c r="D239" s="27"/>
      <c r="E239" s="27"/>
    </row>
    <row r="240" spans="3:5" s="26" customFormat="1">
      <c r="C240" s="27"/>
      <c r="D240" s="27"/>
      <c r="E240" s="27"/>
    </row>
    <row r="241" spans="3:5" s="26" customFormat="1">
      <c r="C241" s="27"/>
      <c r="D241" s="27"/>
      <c r="E241" s="27"/>
    </row>
    <row r="242" spans="3:5" s="26" customFormat="1">
      <c r="C242" s="27"/>
      <c r="D242" s="27"/>
      <c r="E242" s="27"/>
    </row>
    <row r="243" spans="3:5" s="26" customFormat="1">
      <c r="C243" s="27"/>
      <c r="D243" s="27"/>
      <c r="E243" s="27"/>
    </row>
    <row r="244" spans="3:5" s="26" customFormat="1">
      <c r="C244" s="27"/>
      <c r="D244" s="27"/>
      <c r="E244" s="27"/>
    </row>
    <row r="245" spans="3:5" s="26" customFormat="1">
      <c r="C245" s="27"/>
      <c r="D245" s="27"/>
      <c r="E245" s="27"/>
    </row>
    <row r="246" spans="3:5" s="26" customFormat="1">
      <c r="C246" s="27"/>
      <c r="D246" s="27"/>
      <c r="E246" s="27"/>
    </row>
    <row r="247" spans="3:5" s="26" customFormat="1">
      <c r="C247" s="27"/>
      <c r="D247" s="27"/>
      <c r="E247" s="27"/>
    </row>
    <row r="248" spans="3:5" s="26" customFormat="1">
      <c r="C248" s="27"/>
      <c r="D248" s="27"/>
      <c r="E248" s="27"/>
    </row>
    <row r="249" spans="3:5" s="26" customFormat="1">
      <c r="C249" s="27"/>
      <c r="D249" s="27"/>
      <c r="E249" s="27"/>
    </row>
    <row r="250" spans="3:5" s="26" customFormat="1">
      <c r="C250" s="27"/>
      <c r="D250" s="27"/>
      <c r="E250" s="27"/>
    </row>
    <row r="251" spans="3:5" s="26" customFormat="1">
      <c r="C251" s="27"/>
      <c r="D251" s="27"/>
      <c r="E251" s="27"/>
    </row>
    <row r="252" spans="3:5" s="26" customFormat="1">
      <c r="C252" s="27"/>
      <c r="D252" s="27"/>
      <c r="E252" s="27"/>
    </row>
    <row r="253" spans="3:5" s="26" customFormat="1">
      <c r="C253" s="27"/>
      <c r="D253" s="27"/>
      <c r="E253" s="27"/>
    </row>
    <row r="254" spans="3:5" s="26" customFormat="1">
      <c r="C254" s="27"/>
      <c r="D254" s="27"/>
      <c r="E254" s="27"/>
    </row>
    <row r="255" spans="3:5" s="26" customFormat="1">
      <c r="C255" s="27"/>
      <c r="D255" s="27"/>
      <c r="E255" s="27"/>
    </row>
    <row r="256" spans="3:5" s="26" customFormat="1">
      <c r="C256" s="27"/>
      <c r="D256" s="27"/>
      <c r="E256" s="27"/>
    </row>
    <row r="257" spans="3:5" s="26" customFormat="1">
      <c r="C257" s="27"/>
      <c r="D257" s="27"/>
      <c r="E257" s="27"/>
    </row>
    <row r="258" spans="3:5" s="26" customFormat="1">
      <c r="C258" s="27"/>
      <c r="D258" s="27"/>
      <c r="E258" s="27"/>
    </row>
    <row r="259" spans="3:5" s="26" customFormat="1">
      <c r="C259" s="27"/>
      <c r="D259" s="27"/>
      <c r="E259" s="27"/>
    </row>
    <row r="260" spans="3:5" s="26" customFormat="1">
      <c r="C260" s="27"/>
      <c r="D260" s="27"/>
      <c r="E260" s="27"/>
    </row>
    <row r="261" spans="3:5" s="26" customFormat="1">
      <c r="C261" s="27"/>
      <c r="D261" s="27"/>
      <c r="E261" s="27"/>
    </row>
    <row r="262" spans="3:5" s="26" customFormat="1">
      <c r="C262" s="27"/>
      <c r="D262" s="27"/>
      <c r="E262" s="27"/>
    </row>
    <row r="263" spans="3:5" s="26" customFormat="1">
      <c r="C263" s="27"/>
      <c r="D263" s="27"/>
      <c r="E263" s="27"/>
    </row>
    <row r="264" spans="3:5" s="26" customFormat="1">
      <c r="C264" s="27"/>
      <c r="D264" s="27"/>
      <c r="E264" s="27"/>
    </row>
    <row r="265" spans="3:5" s="26" customFormat="1">
      <c r="C265" s="27"/>
      <c r="D265" s="27"/>
      <c r="E265" s="27"/>
    </row>
    <row r="266" spans="3:5" s="26" customFormat="1">
      <c r="C266" s="27"/>
      <c r="D266" s="27"/>
      <c r="E266" s="27"/>
    </row>
    <row r="267" spans="3:5" s="26" customFormat="1">
      <c r="C267" s="27"/>
      <c r="D267" s="27"/>
      <c r="E267" s="27"/>
    </row>
    <row r="268" spans="3:5" s="26" customFormat="1">
      <c r="C268" s="27"/>
      <c r="D268" s="27"/>
      <c r="E268" s="27"/>
    </row>
    <row r="269" spans="3:5" s="26" customFormat="1">
      <c r="C269" s="27"/>
      <c r="D269" s="27"/>
      <c r="E269" s="27"/>
    </row>
    <row r="270" spans="3:5" s="26" customFormat="1">
      <c r="C270" s="27"/>
      <c r="D270" s="27"/>
      <c r="E270" s="27"/>
    </row>
    <row r="271" spans="3:5" s="26" customFormat="1">
      <c r="C271" s="27"/>
      <c r="D271" s="27"/>
      <c r="E271" s="27"/>
    </row>
    <row r="272" spans="3:5" s="26" customFormat="1">
      <c r="C272" s="27"/>
      <c r="D272" s="27"/>
      <c r="E272" s="27"/>
    </row>
    <row r="273" spans="3:5" s="26" customFormat="1">
      <c r="C273" s="27"/>
      <c r="D273" s="27"/>
      <c r="E273" s="27"/>
    </row>
    <row r="274" spans="3:5" s="26" customFormat="1">
      <c r="C274" s="27"/>
      <c r="D274" s="27"/>
      <c r="E274" s="27"/>
    </row>
    <row r="275" spans="3:5" s="26" customFormat="1">
      <c r="C275" s="27"/>
      <c r="D275" s="27"/>
      <c r="E275" s="27"/>
    </row>
    <row r="276" spans="3:5" s="26" customFormat="1">
      <c r="C276" s="27"/>
      <c r="D276" s="27"/>
      <c r="E276" s="27"/>
    </row>
    <row r="277" spans="3:5" s="26" customFormat="1">
      <c r="C277" s="27"/>
      <c r="D277" s="27"/>
      <c r="E277" s="27"/>
    </row>
    <row r="278" spans="3:5" s="26" customFormat="1">
      <c r="C278" s="27"/>
      <c r="D278" s="27"/>
      <c r="E278" s="27"/>
    </row>
    <row r="279" spans="3:5" s="26" customFormat="1">
      <c r="C279" s="27"/>
      <c r="D279" s="27"/>
      <c r="E279" s="27"/>
    </row>
    <row r="280" spans="3:5" s="26" customFormat="1">
      <c r="C280" s="27"/>
      <c r="D280" s="27"/>
      <c r="E280" s="27"/>
    </row>
    <row r="281" spans="3:5" s="26" customFormat="1">
      <c r="C281" s="27"/>
      <c r="D281" s="27"/>
      <c r="E281" s="27"/>
    </row>
    <row r="282" spans="3:5" s="26" customFormat="1">
      <c r="C282" s="27"/>
      <c r="D282" s="27"/>
      <c r="E282" s="27"/>
    </row>
    <row r="283" spans="3:5" s="26" customFormat="1">
      <c r="C283" s="27"/>
      <c r="D283" s="27"/>
      <c r="E283" s="27"/>
    </row>
    <row r="284" spans="3:5" s="26" customFormat="1">
      <c r="C284" s="27"/>
      <c r="D284" s="27"/>
      <c r="E284" s="27"/>
    </row>
    <row r="285" spans="3:5" s="26" customFormat="1">
      <c r="C285" s="27"/>
      <c r="D285" s="27"/>
      <c r="E285" s="27"/>
    </row>
    <row r="286" spans="3:5" s="26" customFormat="1">
      <c r="C286" s="27"/>
      <c r="D286" s="27"/>
      <c r="E286" s="27"/>
    </row>
    <row r="287" spans="3:5" s="26" customFormat="1">
      <c r="C287" s="27"/>
      <c r="D287" s="27"/>
      <c r="E287" s="27"/>
    </row>
    <row r="288" spans="3:5" s="26" customFormat="1">
      <c r="C288" s="27"/>
      <c r="D288" s="27"/>
      <c r="E288" s="27"/>
    </row>
    <row r="289" spans="3:5" s="26" customFormat="1">
      <c r="C289" s="27"/>
      <c r="D289" s="27"/>
      <c r="E289" s="27"/>
    </row>
    <row r="290" spans="3:5" s="26" customFormat="1">
      <c r="C290" s="27"/>
      <c r="D290" s="27"/>
      <c r="E290" s="27"/>
    </row>
    <row r="291" spans="3:5" s="26" customFormat="1">
      <c r="C291" s="27"/>
      <c r="D291" s="27"/>
      <c r="E291" s="27"/>
    </row>
    <row r="292" spans="3:5" s="26" customFormat="1">
      <c r="C292" s="27"/>
      <c r="D292" s="27"/>
      <c r="E292" s="27"/>
    </row>
    <row r="293" spans="3:5" s="26" customFormat="1">
      <c r="C293" s="27"/>
      <c r="D293" s="27"/>
      <c r="E293" s="27"/>
    </row>
    <row r="294" spans="3:5" s="26" customFormat="1">
      <c r="C294" s="27"/>
      <c r="D294" s="27"/>
      <c r="E294" s="27"/>
    </row>
    <row r="295" spans="3:5" s="26" customFormat="1">
      <c r="C295" s="27"/>
      <c r="D295" s="27"/>
      <c r="E295" s="27"/>
    </row>
    <row r="296" spans="3:5" s="26" customFormat="1">
      <c r="C296" s="27"/>
      <c r="D296" s="27"/>
      <c r="E296" s="27"/>
    </row>
    <row r="297" spans="3:5" s="26" customFormat="1">
      <c r="C297" s="27"/>
      <c r="D297" s="27"/>
      <c r="E297" s="27"/>
    </row>
    <row r="298" spans="3:5" s="26" customFormat="1">
      <c r="C298" s="27"/>
      <c r="D298" s="27"/>
      <c r="E298" s="27"/>
    </row>
    <row r="299" spans="3:5" s="26" customFormat="1">
      <c r="C299" s="27"/>
      <c r="D299" s="27"/>
      <c r="E299" s="27"/>
    </row>
    <row r="300" spans="3:5" s="26" customFormat="1">
      <c r="C300" s="27"/>
      <c r="D300" s="27"/>
      <c r="E300" s="27"/>
    </row>
    <row r="301" spans="3:5" s="26" customFormat="1">
      <c r="C301" s="27"/>
      <c r="D301" s="27"/>
      <c r="E301" s="27"/>
    </row>
    <row r="302" spans="3:5" s="26" customFormat="1">
      <c r="C302" s="27"/>
      <c r="D302" s="27"/>
      <c r="E302" s="27"/>
    </row>
    <row r="303" spans="3:5" s="26" customFormat="1">
      <c r="C303" s="27"/>
      <c r="D303" s="27"/>
      <c r="E303" s="27"/>
    </row>
    <row r="304" spans="3:5" s="26" customFormat="1">
      <c r="C304" s="27"/>
      <c r="D304" s="27"/>
      <c r="E304" s="27"/>
    </row>
    <row r="305" spans="3:5" s="26" customFormat="1">
      <c r="C305" s="27"/>
      <c r="D305" s="27"/>
      <c r="E305" s="27"/>
    </row>
    <row r="306" spans="3:5" s="26" customFormat="1">
      <c r="C306" s="27"/>
      <c r="D306" s="27"/>
      <c r="E306" s="27"/>
    </row>
    <row r="307" spans="3:5" s="26" customFormat="1">
      <c r="C307" s="27"/>
      <c r="D307" s="27"/>
      <c r="E307" s="27"/>
    </row>
    <row r="308" spans="3:5" s="26" customFormat="1">
      <c r="C308" s="27"/>
      <c r="D308" s="27"/>
      <c r="E308" s="27"/>
    </row>
    <row r="309" spans="3:5" s="26" customFormat="1">
      <c r="C309" s="27"/>
      <c r="D309" s="27"/>
      <c r="E309" s="27"/>
    </row>
    <row r="310" spans="3:5" s="26" customFormat="1">
      <c r="C310" s="27"/>
      <c r="D310" s="27"/>
      <c r="E310" s="27"/>
    </row>
    <row r="311" spans="3:5" s="26" customFormat="1">
      <c r="C311" s="27"/>
      <c r="D311" s="27"/>
      <c r="E311" s="27"/>
    </row>
    <row r="312" spans="3:5" s="26" customFormat="1">
      <c r="C312" s="27"/>
      <c r="D312" s="27"/>
      <c r="E312" s="27"/>
    </row>
    <row r="313" spans="3:5" s="26" customFormat="1">
      <c r="C313" s="27"/>
      <c r="D313" s="27"/>
      <c r="E313" s="27"/>
    </row>
    <row r="314" spans="3:5" s="26" customFormat="1">
      <c r="C314" s="27"/>
      <c r="D314" s="27"/>
      <c r="E314" s="27"/>
    </row>
    <row r="315" spans="3:5" s="26" customFormat="1">
      <c r="C315" s="27"/>
      <c r="D315" s="27"/>
      <c r="E315" s="27"/>
    </row>
    <row r="316" spans="3:5" s="26" customFormat="1">
      <c r="C316" s="27"/>
      <c r="D316" s="27"/>
      <c r="E316" s="27"/>
    </row>
    <row r="317" spans="3:5" s="26" customFormat="1">
      <c r="C317" s="27"/>
      <c r="D317" s="27"/>
      <c r="E317" s="27"/>
    </row>
    <row r="318" spans="3:5" s="26" customFormat="1">
      <c r="C318" s="27"/>
      <c r="D318" s="27"/>
      <c r="E318" s="27"/>
    </row>
    <row r="319" spans="3:5" s="26" customFormat="1">
      <c r="C319" s="27"/>
      <c r="D319" s="27"/>
      <c r="E319" s="27"/>
    </row>
    <row r="320" spans="3:5" s="26" customFormat="1">
      <c r="C320" s="27"/>
      <c r="D320" s="27"/>
      <c r="E320" s="27"/>
    </row>
    <row r="321" spans="3:5" s="26" customFormat="1">
      <c r="C321" s="27"/>
      <c r="D321" s="27"/>
      <c r="E321" s="27"/>
    </row>
    <row r="322" spans="3:5" s="26" customFormat="1">
      <c r="C322" s="27"/>
      <c r="D322" s="27"/>
      <c r="E322" s="27"/>
    </row>
    <row r="323" spans="3:5" s="26" customFormat="1">
      <c r="C323" s="27"/>
      <c r="D323" s="27"/>
      <c r="E323" s="27"/>
    </row>
    <row r="324" spans="3:5" s="26" customFormat="1">
      <c r="C324" s="27"/>
      <c r="D324" s="27"/>
      <c r="E324" s="27"/>
    </row>
    <row r="325" spans="3:5" s="26" customFormat="1">
      <c r="C325" s="27"/>
      <c r="D325" s="27"/>
      <c r="E325" s="27"/>
    </row>
    <row r="326" spans="3:5" s="26" customFormat="1">
      <c r="C326" s="27"/>
      <c r="D326" s="27"/>
      <c r="E326" s="27"/>
    </row>
    <row r="327" spans="3:5" s="26" customFormat="1">
      <c r="C327" s="27"/>
      <c r="D327" s="27"/>
      <c r="E327" s="27"/>
    </row>
    <row r="328" spans="3:5" s="26" customFormat="1">
      <c r="C328" s="27"/>
      <c r="D328" s="27"/>
      <c r="E328" s="27"/>
    </row>
    <row r="329" spans="3:5" s="26" customFormat="1">
      <c r="C329" s="27"/>
      <c r="D329" s="27"/>
      <c r="E329" s="27"/>
    </row>
    <row r="330" spans="3:5" s="26" customFormat="1">
      <c r="C330" s="27"/>
      <c r="D330" s="27"/>
      <c r="E330" s="27"/>
    </row>
    <row r="331" spans="3:5" s="26" customFormat="1">
      <c r="C331" s="27"/>
      <c r="D331" s="27"/>
      <c r="E331" s="27"/>
    </row>
    <row r="332" spans="3:5" s="26" customFormat="1">
      <c r="C332" s="27"/>
      <c r="D332" s="27"/>
      <c r="E332" s="27"/>
    </row>
    <row r="333" spans="3:5" s="26" customFormat="1">
      <c r="C333" s="27"/>
      <c r="D333" s="27"/>
      <c r="E333" s="27"/>
    </row>
    <row r="334" spans="3:5" s="26" customFormat="1">
      <c r="C334" s="27"/>
      <c r="D334" s="27"/>
      <c r="E334" s="27"/>
    </row>
    <row r="335" spans="3:5" s="26" customFormat="1">
      <c r="C335" s="27"/>
      <c r="D335" s="27"/>
      <c r="E335" s="27"/>
    </row>
    <row r="336" spans="3:5" s="26" customFormat="1">
      <c r="C336" s="27"/>
      <c r="D336" s="27"/>
      <c r="E336" s="27"/>
    </row>
    <row r="337" spans="3:5" s="26" customFormat="1">
      <c r="C337" s="27"/>
      <c r="D337" s="27"/>
      <c r="E337" s="27"/>
    </row>
    <row r="338" spans="3:5" s="26" customFormat="1">
      <c r="C338" s="27"/>
      <c r="D338" s="27"/>
      <c r="E338" s="27"/>
    </row>
    <row r="339" spans="3:5" s="26" customFormat="1">
      <c r="C339" s="27"/>
      <c r="D339" s="27"/>
      <c r="E339" s="27"/>
    </row>
    <row r="340" spans="3:5" s="26" customFormat="1">
      <c r="C340" s="27"/>
      <c r="D340" s="27"/>
      <c r="E340" s="27"/>
    </row>
    <row r="341" spans="3:5" s="26" customFormat="1">
      <c r="C341" s="27"/>
      <c r="D341" s="27"/>
      <c r="E341" s="27"/>
    </row>
    <row r="342" spans="3:5" s="26" customFormat="1">
      <c r="C342" s="27"/>
      <c r="D342" s="27"/>
      <c r="E342" s="27"/>
    </row>
    <row r="343" spans="3:5" s="26" customFormat="1">
      <c r="C343" s="27"/>
      <c r="D343" s="27"/>
      <c r="E343" s="27"/>
    </row>
    <row r="344" spans="3:5" s="26" customFormat="1">
      <c r="C344" s="27"/>
      <c r="D344" s="27"/>
      <c r="E344" s="27"/>
    </row>
    <row r="345" spans="3:5" s="26" customFormat="1">
      <c r="C345" s="27"/>
      <c r="D345" s="27"/>
      <c r="E345" s="27"/>
    </row>
    <row r="346" spans="3:5" s="26" customFormat="1">
      <c r="C346" s="27"/>
      <c r="D346" s="27"/>
      <c r="E346" s="27"/>
    </row>
    <row r="347" spans="3:5" s="26" customFormat="1">
      <c r="C347" s="27"/>
      <c r="D347" s="27"/>
      <c r="E347" s="27"/>
    </row>
    <row r="348" spans="3:5" s="26" customFormat="1">
      <c r="C348" s="27"/>
      <c r="D348" s="27"/>
      <c r="E348" s="27"/>
    </row>
    <row r="349" spans="3:5" s="26" customFormat="1">
      <c r="C349" s="27"/>
      <c r="D349" s="27"/>
      <c r="E349" s="27"/>
    </row>
    <row r="350" spans="3:5" s="26" customFormat="1">
      <c r="C350" s="27"/>
      <c r="D350" s="27"/>
      <c r="E350" s="27"/>
    </row>
    <row r="351" spans="3:5" s="26" customFormat="1">
      <c r="C351" s="27"/>
      <c r="D351" s="27"/>
      <c r="E351" s="27"/>
    </row>
    <row r="352" spans="3:5" s="26" customFormat="1">
      <c r="C352" s="27"/>
      <c r="D352" s="27"/>
      <c r="E352" s="27"/>
    </row>
    <row r="353" spans="3:5" s="26" customFormat="1">
      <c r="C353" s="27"/>
      <c r="D353" s="27"/>
      <c r="E353" s="27"/>
    </row>
    <row r="354" spans="3:5" s="26" customFormat="1">
      <c r="C354" s="27"/>
      <c r="D354" s="27"/>
      <c r="E354" s="27"/>
    </row>
    <row r="355" spans="3:5" s="26" customFormat="1">
      <c r="C355" s="27"/>
      <c r="D355" s="27"/>
      <c r="E355" s="27"/>
    </row>
    <row r="356" spans="3:5" s="26" customFormat="1">
      <c r="C356" s="27"/>
      <c r="D356" s="27"/>
      <c r="E356" s="27"/>
    </row>
    <row r="357" spans="3:5" s="26" customFormat="1">
      <c r="C357" s="27"/>
      <c r="D357" s="27"/>
      <c r="E357" s="27"/>
    </row>
    <row r="358" spans="3:5" s="26" customFormat="1">
      <c r="C358" s="27"/>
      <c r="D358" s="27"/>
      <c r="E358" s="27"/>
    </row>
    <row r="359" spans="3:5" s="26" customFormat="1">
      <c r="C359" s="27"/>
      <c r="D359" s="27"/>
      <c r="E359" s="27"/>
    </row>
    <row r="360" spans="3:5" s="26" customFormat="1">
      <c r="C360" s="27"/>
      <c r="D360" s="27"/>
      <c r="E360" s="27"/>
    </row>
    <row r="361" spans="3:5" s="26" customFormat="1">
      <c r="C361" s="27"/>
      <c r="D361" s="27"/>
      <c r="E361" s="27"/>
    </row>
    <row r="362" spans="3:5" s="26" customFormat="1">
      <c r="C362" s="27"/>
      <c r="D362" s="27"/>
      <c r="E362" s="27"/>
    </row>
    <row r="363" spans="3:5" s="26" customFormat="1">
      <c r="C363" s="27"/>
      <c r="D363" s="27"/>
      <c r="E363" s="27"/>
    </row>
    <row r="364" spans="3:5" s="26" customFormat="1">
      <c r="C364" s="27"/>
      <c r="D364" s="27"/>
      <c r="E364" s="27"/>
    </row>
    <row r="365" spans="3:5" s="26" customFormat="1">
      <c r="C365" s="27"/>
      <c r="D365" s="27"/>
      <c r="E365" s="27"/>
    </row>
    <row r="366" spans="3:5" s="26" customFormat="1">
      <c r="C366" s="27"/>
      <c r="D366" s="27"/>
      <c r="E366" s="27"/>
    </row>
    <row r="367" spans="3:5" s="26" customFormat="1">
      <c r="C367" s="27"/>
      <c r="D367" s="27"/>
      <c r="E367" s="27"/>
    </row>
    <row r="368" spans="3:5" s="26" customFormat="1">
      <c r="C368" s="27"/>
      <c r="D368" s="27"/>
      <c r="E368" s="27"/>
    </row>
    <row r="369" spans="3:5" s="26" customFormat="1">
      <c r="C369" s="27"/>
      <c r="D369" s="27"/>
      <c r="E369" s="27"/>
    </row>
    <row r="370" spans="3:5" s="26" customFormat="1">
      <c r="C370" s="27"/>
      <c r="D370" s="27"/>
      <c r="E370" s="27"/>
    </row>
    <row r="371" spans="3:5" s="26" customFormat="1">
      <c r="C371" s="27"/>
      <c r="D371" s="27"/>
      <c r="E371" s="27"/>
    </row>
    <row r="372" spans="3:5" s="26" customFormat="1">
      <c r="C372" s="27"/>
      <c r="D372" s="27"/>
      <c r="E372" s="27"/>
    </row>
    <row r="373" spans="3:5" s="26" customFormat="1">
      <c r="C373" s="27"/>
      <c r="D373" s="27"/>
      <c r="E373" s="27"/>
    </row>
    <row r="374" spans="3:5" s="26" customFormat="1">
      <c r="C374" s="27"/>
      <c r="D374" s="27"/>
      <c r="E374" s="27"/>
    </row>
    <row r="375" spans="3:5" s="26" customFormat="1">
      <c r="C375" s="27"/>
      <c r="D375" s="27"/>
      <c r="E375" s="27"/>
    </row>
    <row r="376" spans="3:5" s="26" customFormat="1">
      <c r="C376" s="27"/>
      <c r="D376" s="27"/>
      <c r="E376" s="27"/>
    </row>
    <row r="377" spans="3:5" s="26" customFormat="1">
      <c r="C377" s="27"/>
      <c r="D377" s="27"/>
      <c r="E377" s="27"/>
    </row>
    <row r="378" spans="3:5" s="26" customFormat="1">
      <c r="C378" s="27"/>
      <c r="D378" s="27"/>
      <c r="E378" s="27"/>
    </row>
    <row r="379" spans="3:5" s="26" customFormat="1">
      <c r="C379" s="27"/>
      <c r="D379" s="27"/>
      <c r="E379" s="27"/>
    </row>
    <row r="380" spans="3:5" s="26" customFormat="1">
      <c r="C380" s="27"/>
      <c r="D380" s="27"/>
      <c r="E380" s="27"/>
    </row>
    <row r="381" spans="3:5" s="26" customFormat="1">
      <c r="C381" s="27"/>
      <c r="D381" s="27"/>
      <c r="E381" s="27"/>
    </row>
    <row r="382" spans="3:5" s="26" customFormat="1">
      <c r="C382" s="27"/>
      <c r="D382" s="27"/>
      <c r="E382" s="27"/>
    </row>
    <row r="383" spans="3:5" s="26" customFormat="1">
      <c r="C383" s="27"/>
      <c r="D383" s="27"/>
      <c r="E383" s="27"/>
    </row>
    <row r="384" spans="3:5" s="26" customFormat="1">
      <c r="C384" s="27"/>
      <c r="D384" s="27"/>
      <c r="E384" s="27"/>
    </row>
    <row r="385" spans="3:5" s="26" customFormat="1">
      <c r="C385" s="27"/>
      <c r="D385" s="27"/>
      <c r="E385" s="27"/>
    </row>
    <row r="386" spans="3:5" s="26" customFormat="1">
      <c r="C386" s="27"/>
      <c r="D386" s="27"/>
      <c r="E386" s="27"/>
    </row>
    <row r="387" spans="3:5" s="26" customFormat="1">
      <c r="C387" s="27"/>
      <c r="D387" s="27"/>
      <c r="E387" s="27"/>
    </row>
    <row r="388" spans="3:5" s="26" customFormat="1">
      <c r="C388" s="27"/>
      <c r="D388" s="27"/>
      <c r="E388" s="27"/>
    </row>
    <row r="389" spans="3:5" s="26" customFormat="1">
      <c r="C389" s="27"/>
      <c r="D389" s="27"/>
      <c r="E389" s="27"/>
    </row>
    <row r="390" spans="3:5" s="26" customFormat="1">
      <c r="C390" s="27"/>
      <c r="D390" s="27"/>
      <c r="E390" s="27"/>
    </row>
    <row r="391" spans="3:5" s="26" customFormat="1">
      <c r="C391" s="27"/>
      <c r="D391" s="27"/>
      <c r="E391" s="27"/>
    </row>
    <row r="392" spans="3:5" s="26" customFormat="1">
      <c r="C392" s="27"/>
      <c r="D392" s="27"/>
      <c r="E392" s="27"/>
    </row>
    <row r="393" spans="3:5" s="26" customFormat="1">
      <c r="C393" s="27"/>
      <c r="D393" s="27"/>
      <c r="E393" s="27"/>
    </row>
    <row r="394" spans="3:5" s="26" customFormat="1">
      <c r="C394" s="27"/>
      <c r="D394" s="27"/>
      <c r="E394" s="27"/>
    </row>
    <row r="395" spans="3:5" s="26" customFormat="1">
      <c r="C395" s="27"/>
      <c r="D395" s="27"/>
      <c r="E395" s="27"/>
    </row>
    <row r="396" spans="3:5" s="26" customFormat="1">
      <c r="C396" s="27"/>
      <c r="D396" s="27"/>
      <c r="E396" s="27"/>
    </row>
    <row r="397" spans="3:5" s="26" customFormat="1">
      <c r="C397" s="27"/>
      <c r="D397" s="27"/>
      <c r="E397" s="27"/>
    </row>
    <row r="398" spans="3:5" s="26" customFormat="1">
      <c r="C398" s="27"/>
      <c r="D398" s="27"/>
      <c r="E398" s="27"/>
    </row>
    <row r="399" spans="3:5" s="26" customFormat="1">
      <c r="C399" s="27"/>
      <c r="D399" s="27"/>
      <c r="E399" s="27"/>
    </row>
    <row r="400" spans="3:5" s="26" customFormat="1">
      <c r="C400" s="27"/>
      <c r="D400" s="27"/>
      <c r="E400" s="27"/>
    </row>
    <row r="401" spans="3:5" s="26" customFormat="1">
      <c r="C401" s="27"/>
      <c r="D401" s="27"/>
      <c r="E401" s="27"/>
    </row>
    <row r="402" spans="3:5" s="26" customFormat="1">
      <c r="C402" s="27"/>
      <c r="D402" s="27"/>
      <c r="E402" s="27"/>
    </row>
    <row r="403" spans="3:5" s="26" customFormat="1">
      <c r="C403" s="27"/>
      <c r="D403" s="27"/>
      <c r="E403" s="27"/>
    </row>
    <row r="404" spans="3:5" s="26" customFormat="1">
      <c r="C404" s="27"/>
      <c r="D404" s="27"/>
      <c r="E404" s="27"/>
    </row>
    <row r="405" spans="3:5" s="26" customFormat="1">
      <c r="C405" s="27"/>
      <c r="D405" s="27"/>
      <c r="E405" s="27"/>
    </row>
    <row r="406" spans="3:5" s="26" customFormat="1">
      <c r="C406" s="27"/>
      <c r="D406" s="27"/>
      <c r="E406" s="27"/>
    </row>
    <row r="407" spans="3:5" s="26" customFormat="1">
      <c r="C407" s="27"/>
      <c r="D407" s="27"/>
      <c r="E407" s="27"/>
    </row>
    <row r="408" spans="3:5" s="26" customFormat="1">
      <c r="C408" s="27"/>
      <c r="D408" s="27"/>
      <c r="E408" s="27"/>
    </row>
    <row r="409" spans="3:5" s="26" customFormat="1">
      <c r="C409" s="27"/>
      <c r="D409" s="27"/>
      <c r="E409" s="27"/>
    </row>
    <row r="410" spans="3:5" s="26" customFormat="1">
      <c r="C410" s="27"/>
      <c r="D410" s="27"/>
      <c r="E410" s="27"/>
    </row>
    <row r="411" spans="3:5" s="26" customFormat="1">
      <c r="C411" s="27"/>
      <c r="D411" s="27"/>
      <c r="E411" s="27"/>
    </row>
    <row r="412" spans="3:5" s="26" customFormat="1">
      <c r="C412" s="27"/>
      <c r="D412" s="27"/>
      <c r="E412" s="27"/>
    </row>
    <row r="413" spans="3:5" s="26" customFormat="1">
      <c r="C413" s="27"/>
      <c r="D413" s="27"/>
      <c r="E413" s="27"/>
    </row>
    <row r="414" spans="3:5" s="26" customFormat="1">
      <c r="C414" s="27"/>
      <c r="D414" s="27"/>
      <c r="E414" s="27"/>
    </row>
    <row r="415" spans="3:5" s="26" customFormat="1">
      <c r="C415" s="27"/>
      <c r="D415" s="27"/>
      <c r="E415" s="27"/>
    </row>
    <row r="416" spans="3:5" s="26" customFormat="1">
      <c r="C416" s="27"/>
      <c r="D416" s="27"/>
      <c r="E416" s="27"/>
    </row>
    <row r="417" spans="3:5" s="26" customFormat="1">
      <c r="C417" s="27"/>
      <c r="D417" s="27"/>
      <c r="E417" s="27"/>
    </row>
    <row r="418" spans="3:5" s="26" customFormat="1">
      <c r="C418" s="27"/>
      <c r="D418" s="27"/>
      <c r="E418" s="27"/>
    </row>
  </sheetData>
  <mergeCells count="25">
    <mergeCell ref="A131:K131"/>
    <mergeCell ref="N133:O133"/>
    <mergeCell ref="A136:B136"/>
    <mergeCell ref="G136:H136"/>
    <mergeCell ref="A133:B133"/>
    <mergeCell ref="D133:E133"/>
    <mergeCell ref="G133:H133"/>
    <mergeCell ref="I133:M133"/>
    <mergeCell ref="E17:E18"/>
    <mergeCell ref="C15:N15"/>
    <mergeCell ref="C11:P11"/>
    <mergeCell ref="A12:B12"/>
    <mergeCell ref="A13:P13"/>
    <mergeCell ref="A14:P14"/>
    <mergeCell ref="F17:K17"/>
    <mergeCell ref="L17:P17"/>
    <mergeCell ref="A17:A18"/>
    <mergeCell ref="B17:B18"/>
    <mergeCell ref="C17:C18"/>
    <mergeCell ref="D17:D18"/>
    <mergeCell ref="A5:P5"/>
    <mergeCell ref="A6:P6"/>
    <mergeCell ref="C8:P8"/>
    <mergeCell ref="C9:P9"/>
    <mergeCell ref="C10:P10"/>
  </mergeCells>
  <pageMargins left="0.48" right="0.43307086614173229" top="0.74803149606299213" bottom="0.6692913385826772" header="0.51181102362204722" footer="0.43307086614173229"/>
  <pageSetup paperSize="9" scale="75" orientation="landscape" r:id="rId1"/>
  <headerFooter alignWithMargins="0">
    <oddFooter>&amp;R&amp;P lapa</oddFooter>
  </headerFooter>
  <rowBreaks count="2" manualBreakCount="2">
    <brk id="80" max="15" man="1"/>
    <brk id="10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9"/>
  <sheetViews>
    <sheetView view="pageBreakPreview" topLeftCell="A16" zoomScaleNormal="100" zoomScaleSheetLayoutView="100" workbookViewId="0">
      <selection activeCell="I23" sqref="I23"/>
    </sheetView>
  </sheetViews>
  <sheetFormatPr defaultRowHeight="12.75"/>
  <cols>
    <col min="1" max="1" width="4.140625" style="28" customWidth="1"/>
    <col min="2" max="2" width="12.7109375" style="37" customWidth="1"/>
    <col min="3" max="3" width="40" style="40" customWidth="1"/>
    <col min="4" max="4" width="5.85546875" style="40" bestFit="1" customWidth="1"/>
    <col min="5" max="5" width="7.85546875" style="40" customWidth="1"/>
    <col min="6" max="6" width="5.7109375" style="37" bestFit="1" customWidth="1"/>
    <col min="7" max="7" width="5.7109375" style="28" bestFit="1" customWidth="1"/>
    <col min="8" max="8" width="7.28515625" style="28" customWidth="1"/>
    <col min="9" max="9" width="6.7109375" style="28" bestFit="1" customWidth="1"/>
    <col min="10" max="10" width="7" style="28" bestFit="1" customWidth="1"/>
    <col min="11" max="11" width="7" style="28" customWidth="1"/>
    <col min="12" max="16" width="8.42578125" style="28" customWidth="1"/>
    <col min="17" max="16384" width="9.140625" style="28"/>
  </cols>
  <sheetData>
    <row r="1" spans="1:16">
      <c r="B1" s="26"/>
      <c r="C1" s="27"/>
      <c r="D1" s="27"/>
      <c r="E1" s="27"/>
      <c r="F1" s="26"/>
      <c r="P1" s="71" t="s">
        <v>41</v>
      </c>
    </row>
    <row r="2" spans="1:16">
      <c r="B2" s="26"/>
      <c r="C2" s="27"/>
      <c r="D2" s="27"/>
      <c r="E2" s="27"/>
      <c r="F2" s="26"/>
      <c r="P2" s="71" t="s">
        <v>76</v>
      </c>
    </row>
    <row r="3" spans="1:16">
      <c r="B3" s="26"/>
      <c r="C3" s="27"/>
      <c r="D3" s="27"/>
      <c r="E3" s="27"/>
      <c r="F3" s="26"/>
      <c r="P3" s="71" t="s">
        <v>42</v>
      </c>
    </row>
    <row r="4" spans="1:16" ht="15.75">
      <c r="A4" s="208" t="s">
        <v>43</v>
      </c>
      <c r="B4" s="208"/>
      <c r="C4" s="208"/>
      <c r="D4" s="208"/>
      <c r="E4" s="208"/>
      <c r="F4" s="208"/>
      <c r="G4" s="208"/>
      <c r="H4" s="208"/>
      <c r="I4" s="208"/>
      <c r="J4" s="208"/>
      <c r="K4" s="208"/>
      <c r="L4" s="208"/>
      <c r="M4" s="208"/>
      <c r="N4" s="208"/>
      <c r="O4" s="208"/>
      <c r="P4" s="208"/>
    </row>
    <row r="5" spans="1:16" ht="14.25">
      <c r="A5" s="209" t="s">
        <v>44</v>
      </c>
      <c r="B5" s="209"/>
      <c r="C5" s="209"/>
      <c r="D5" s="209"/>
      <c r="E5" s="209"/>
      <c r="F5" s="209"/>
      <c r="G5" s="209"/>
      <c r="H5" s="209"/>
      <c r="I5" s="209"/>
      <c r="J5" s="209"/>
      <c r="K5" s="209"/>
      <c r="L5" s="209"/>
      <c r="M5" s="209"/>
      <c r="N5" s="209"/>
      <c r="O5" s="209"/>
      <c r="P5" s="209"/>
    </row>
    <row r="6" spans="1:16" ht="14.25">
      <c r="A6" s="72"/>
      <c r="B6" s="72"/>
      <c r="C6" s="72"/>
      <c r="D6" s="72"/>
      <c r="E6" s="72"/>
      <c r="F6" s="72"/>
      <c r="G6" s="72"/>
      <c r="H6" s="72"/>
      <c r="I6" s="72"/>
      <c r="J6" s="72"/>
      <c r="K6" s="72"/>
      <c r="L6" s="72"/>
      <c r="M6" s="72"/>
      <c r="N6" s="72"/>
      <c r="O6" s="72"/>
      <c r="P6" s="72"/>
    </row>
    <row r="7" spans="1:16" ht="15.75">
      <c r="A7" s="73" t="s">
        <v>45</v>
      </c>
      <c r="B7" s="74"/>
      <c r="C7" s="210" t="s">
        <v>77</v>
      </c>
      <c r="D7" s="210"/>
      <c r="E7" s="210"/>
      <c r="F7" s="210"/>
      <c r="G7" s="210"/>
      <c r="H7" s="210"/>
      <c r="I7" s="210"/>
      <c r="J7" s="210"/>
      <c r="K7" s="210"/>
      <c r="L7" s="210"/>
      <c r="M7" s="210"/>
      <c r="N7" s="210"/>
      <c r="O7" s="210"/>
      <c r="P7" s="210"/>
    </row>
    <row r="8" spans="1:16" ht="15">
      <c r="A8" s="75" t="s">
        <v>46</v>
      </c>
      <c r="B8" s="76"/>
      <c r="C8" s="210" t="s">
        <v>78</v>
      </c>
      <c r="D8" s="210"/>
      <c r="E8" s="210"/>
      <c r="F8" s="210"/>
      <c r="G8" s="210"/>
      <c r="H8" s="210"/>
      <c r="I8" s="210"/>
      <c r="J8" s="210"/>
      <c r="K8" s="210"/>
      <c r="L8" s="210"/>
      <c r="M8" s="210"/>
      <c r="N8" s="210"/>
      <c r="O8" s="210"/>
      <c r="P8" s="210"/>
    </row>
    <row r="9" spans="1:16" ht="15">
      <c r="A9" s="75" t="s">
        <v>47</v>
      </c>
      <c r="B9" s="76"/>
      <c r="C9" s="221" t="s">
        <v>79</v>
      </c>
      <c r="D9" s="221"/>
      <c r="E9" s="221"/>
      <c r="F9" s="221"/>
      <c r="G9" s="221"/>
      <c r="H9" s="221"/>
      <c r="I9" s="221"/>
      <c r="J9" s="221"/>
      <c r="K9" s="221"/>
      <c r="L9" s="221"/>
      <c r="M9" s="221"/>
      <c r="N9" s="221"/>
      <c r="O9" s="221"/>
      <c r="P9" s="221"/>
    </row>
    <row r="10" spans="1:16" ht="15">
      <c r="A10" s="75" t="s">
        <v>48</v>
      </c>
      <c r="B10" s="92"/>
      <c r="C10" s="220" t="s">
        <v>49</v>
      </c>
      <c r="D10" s="220"/>
      <c r="E10" s="220"/>
      <c r="F10" s="220"/>
      <c r="G10" s="220"/>
      <c r="H10" s="220"/>
      <c r="I10" s="220"/>
      <c r="J10" s="220"/>
      <c r="K10" s="220"/>
      <c r="L10" s="220"/>
      <c r="M10" s="220"/>
      <c r="N10" s="220"/>
      <c r="O10" s="220"/>
      <c r="P10" s="220"/>
    </row>
    <row r="11" spans="1:16" ht="28.5" customHeight="1">
      <c r="A11" s="214" t="s">
        <v>50</v>
      </c>
      <c r="B11" s="214"/>
      <c r="C11" s="113"/>
      <c r="D11" s="109"/>
      <c r="E11" s="110"/>
      <c r="F11" s="110"/>
      <c r="G11" s="110"/>
      <c r="H11" s="111"/>
      <c r="I11" s="111"/>
      <c r="J11" s="112"/>
      <c r="K11" s="72"/>
      <c r="L11" s="72"/>
      <c r="M11" s="72"/>
      <c r="N11" s="72"/>
      <c r="O11" s="72"/>
      <c r="P11" s="72"/>
    </row>
    <row r="12" spans="1:16" s="26" customFormat="1" ht="12.75" customHeight="1">
      <c r="A12" s="257" t="s">
        <v>249</v>
      </c>
      <c r="B12" s="257"/>
      <c r="C12" s="257"/>
      <c r="D12" s="257"/>
      <c r="E12" s="257"/>
      <c r="F12" s="257"/>
      <c r="G12" s="257"/>
      <c r="H12" s="257"/>
      <c r="I12" s="257"/>
      <c r="J12" s="257"/>
      <c r="K12" s="257"/>
      <c r="L12" s="257"/>
      <c r="M12" s="257"/>
      <c r="N12" s="257"/>
      <c r="O12" s="257"/>
      <c r="P12" s="257"/>
    </row>
    <row r="13" spans="1:16" s="26" customFormat="1" ht="12.75" customHeight="1">
      <c r="A13" s="257" t="s">
        <v>246</v>
      </c>
      <c r="B13" s="257"/>
      <c r="C13" s="257"/>
      <c r="D13" s="257"/>
      <c r="E13" s="257"/>
      <c r="F13" s="257"/>
      <c r="G13" s="257"/>
      <c r="H13" s="257"/>
      <c r="I13" s="257"/>
      <c r="J13" s="257"/>
      <c r="K13" s="257"/>
      <c r="L13" s="257"/>
      <c r="M13" s="257"/>
      <c r="N13" s="257"/>
      <c r="O13" s="257"/>
      <c r="P13" s="257"/>
    </row>
    <row r="14" spans="1:16" s="26" customFormat="1">
      <c r="C14" s="258" t="s">
        <v>9</v>
      </c>
      <c r="D14" s="258"/>
      <c r="E14" s="258"/>
      <c r="F14" s="258"/>
      <c r="G14" s="258"/>
      <c r="H14" s="258"/>
      <c r="I14" s="258"/>
      <c r="J14" s="258"/>
      <c r="K14" s="258"/>
      <c r="L14" s="258"/>
      <c r="M14" s="258"/>
      <c r="N14" s="258"/>
    </row>
    <row r="15" spans="1:16" ht="13.5" thickBot="1">
      <c r="B15" s="28"/>
      <c r="C15" s="28"/>
      <c r="D15" s="28"/>
      <c r="E15" s="28"/>
      <c r="F15" s="28"/>
      <c r="I15" s="30"/>
      <c r="J15" s="30"/>
      <c r="K15" s="30"/>
      <c r="L15" s="29"/>
      <c r="M15" s="29"/>
      <c r="N15" s="29"/>
      <c r="O15" s="31"/>
      <c r="P15" s="31"/>
    </row>
    <row r="16" spans="1:16" s="7" customFormat="1" ht="13.5" thickBot="1">
      <c r="A16" s="255" t="s">
        <v>0</v>
      </c>
      <c r="B16" s="255" t="s">
        <v>17</v>
      </c>
      <c r="C16" s="253" t="s">
        <v>18</v>
      </c>
      <c r="D16" s="255" t="s">
        <v>19</v>
      </c>
      <c r="E16" s="255" t="s">
        <v>20</v>
      </c>
      <c r="F16" s="269" t="s">
        <v>21</v>
      </c>
      <c r="G16" s="269"/>
      <c r="H16" s="269"/>
      <c r="I16" s="269"/>
      <c r="J16" s="269"/>
      <c r="K16" s="269"/>
      <c r="L16" s="269" t="s">
        <v>22</v>
      </c>
      <c r="M16" s="269"/>
      <c r="N16" s="269"/>
      <c r="O16" s="269"/>
      <c r="P16" s="269"/>
    </row>
    <row r="17" spans="1:16" s="7" customFormat="1" ht="69.75" customHeight="1" thickBot="1">
      <c r="A17" s="256"/>
      <c r="B17" s="256"/>
      <c r="C17" s="254"/>
      <c r="D17" s="256"/>
      <c r="E17" s="256"/>
      <c r="F17" s="8" t="s">
        <v>23</v>
      </c>
      <c r="G17" s="9" t="s">
        <v>30</v>
      </c>
      <c r="H17" s="9" t="s">
        <v>31</v>
      </c>
      <c r="I17" s="9" t="s">
        <v>74</v>
      </c>
      <c r="J17" s="9" t="s">
        <v>32</v>
      </c>
      <c r="K17" s="8" t="s">
        <v>33</v>
      </c>
      <c r="L17" s="9" t="s">
        <v>24</v>
      </c>
      <c r="M17" s="9" t="s">
        <v>31</v>
      </c>
      <c r="N17" s="9" t="s">
        <v>74</v>
      </c>
      <c r="O17" s="9" t="s">
        <v>32</v>
      </c>
      <c r="P17" s="9" t="s">
        <v>34</v>
      </c>
    </row>
    <row r="18" spans="1:16" s="7" customFormat="1" ht="13.5" thickBot="1">
      <c r="A18" s="10" t="s">
        <v>25</v>
      </c>
      <c r="B18" s="11" t="s">
        <v>26</v>
      </c>
      <c r="C18" s="12">
        <v>3</v>
      </c>
      <c r="D18" s="13">
        <v>4</v>
      </c>
      <c r="E18" s="12">
        <v>5</v>
      </c>
      <c r="F18" s="13">
        <v>6</v>
      </c>
      <c r="G18" s="12">
        <v>7</v>
      </c>
      <c r="H18" s="12">
        <v>8</v>
      </c>
      <c r="I18" s="13">
        <v>9</v>
      </c>
      <c r="J18" s="13">
        <v>10</v>
      </c>
      <c r="K18" s="12">
        <v>11</v>
      </c>
      <c r="L18" s="12">
        <v>12</v>
      </c>
      <c r="M18" s="12">
        <v>13</v>
      </c>
      <c r="N18" s="13">
        <v>14</v>
      </c>
      <c r="O18" s="13">
        <v>15</v>
      </c>
      <c r="P18" s="14">
        <v>16</v>
      </c>
    </row>
    <row r="19" spans="1:16" s="7" customFormat="1">
      <c r="A19" s="173"/>
      <c r="B19" s="32"/>
      <c r="C19" s="174" t="s">
        <v>250</v>
      </c>
      <c r="D19" s="175"/>
      <c r="E19" s="176"/>
      <c r="F19" s="165"/>
      <c r="G19" s="164"/>
      <c r="H19" s="164"/>
      <c r="I19" s="165"/>
      <c r="J19" s="165"/>
      <c r="K19" s="164"/>
      <c r="L19" s="164"/>
      <c r="M19" s="164"/>
      <c r="N19" s="165"/>
      <c r="O19" s="165"/>
      <c r="P19" s="165"/>
    </row>
    <row r="20" spans="1:16" s="7" customFormat="1" ht="25.5">
      <c r="A20" s="177">
        <v>1</v>
      </c>
      <c r="B20" s="15" t="s">
        <v>105</v>
      </c>
      <c r="C20" s="192" t="s">
        <v>251</v>
      </c>
      <c r="D20" s="15" t="s">
        <v>90</v>
      </c>
      <c r="E20" s="179">
        <f>28.21*2+12*2</f>
        <v>80.42</v>
      </c>
      <c r="F20" s="165"/>
      <c r="G20" s="164"/>
      <c r="H20" s="164"/>
      <c r="I20" s="165"/>
      <c r="J20" s="165"/>
      <c r="K20" s="164"/>
      <c r="L20" s="164"/>
      <c r="M20" s="164"/>
      <c r="N20" s="165"/>
      <c r="O20" s="165"/>
      <c r="P20" s="165"/>
    </row>
    <row r="21" spans="1:16" s="7" customFormat="1">
      <c r="A21" s="177">
        <v>2</v>
      </c>
      <c r="B21" s="15" t="s">
        <v>105</v>
      </c>
      <c r="C21" s="192" t="s">
        <v>252</v>
      </c>
      <c r="D21" s="15" t="s">
        <v>87</v>
      </c>
      <c r="E21" s="179">
        <f>(10.65+26.21+0.88+2.02*2+0.88+10.65+9.81+2.97*2+9.64)*2</f>
        <v>157.4</v>
      </c>
      <c r="F21" s="165"/>
      <c r="G21" s="164"/>
      <c r="H21" s="164"/>
      <c r="I21" s="165"/>
      <c r="J21" s="165"/>
      <c r="K21" s="164"/>
      <c r="L21" s="164"/>
      <c r="M21" s="164"/>
      <c r="N21" s="165"/>
      <c r="O21" s="165"/>
      <c r="P21" s="165"/>
    </row>
    <row r="22" spans="1:16" s="7" customFormat="1" ht="25.5">
      <c r="A22" s="177">
        <v>3</v>
      </c>
      <c r="B22" s="15" t="s">
        <v>105</v>
      </c>
      <c r="C22" s="192" t="s">
        <v>253</v>
      </c>
      <c r="D22" s="15" t="s">
        <v>87</v>
      </c>
      <c r="E22" s="179">
        <f>E21</f>
        <v>157.4</v>
      </c>
      <c r="F22" s="165"/>
      <c r="G22" s="164"/>
      <c r="H22" s="164"/>
      <c r="I22" s="165"/>
      <c r="J22" s="165"/>
      <c r="K22" s="164"/>
      <c r="L22" s="164"/>
      <c r="M22" s="164"/>
      <c r="N22" s="165"/>
      <c r="O22" s="165"/>
      <c r="P22" s="165"/>
    </row>
    <row r="23" spans="1:16" s="7" customFormat="1" ht="25.5">
      <c r="A23" s="177">
        <v>4</v>
      </c>
      <c r="B23" s="15" t="s">
        <v>105</v>
      </c>
      <c r="C23" s="192" t="s">
        <v>188</v>
      </c>
      <c r="D23" s="15" t="s">
        <v>87</v>
      </c>
      <c r="E23" s="179">
        <f>E22</f>
        <v>157.4</v>
      </c>
      <c r="F23" s="165"/>
      <c r="G23" s="164"/>
      <c r="H23" s="164"/>
      <c r="I23" s="165"/>
      <c r="J23" s="165"/>
      <c r="K23" s="164"/>
      <c r="L23" s="164"/>
      <c r="M23" s="164"/>
      <c r="N23" s="165"/>
      <c r="O23" s="165"/>
      <c r="P23" s="165"/>
    </row>
    <row r="24" spans="1:16" s="7" customFormat="1">
      <c r="A24" s="177">
        <v>5</v>
      </c>
      <c r="B24" s="15"/>
      <c r="C24" s="193" t="s">
        <v>521</v>
      </c>
      <c r="D24" s="15" t="s">
        <v>175</v>
      </c>
      <c r="E24" s="179">
        <f>E23*0.12</f>
        <v>18.888000000000002</v>
      </c>
      <c r="F24" s="165"/>
      <c r="G24" s="164"/>
      <c r="H24" s="164"/>
      <c r="I24" s="165"/>
      <c r="J24" s="165"/>
      <c r="K24" s="164"/>
      <c r="L24" s="164"/>
      <c r="M24" s="164"/>
      <c r="N24" s="165"/>
      <c r="O24" s="165"/>
      <c r="P24" s="165"/>
    </row>
    <row r="25" spans="1:16" s="7" customFormat="1" ht="25.5">
      <c r="A25" s="177">
        <v>6</v>
      </c>
      <c r="B25" s="15"/>
      <c r="C25" s="193" t="s">
        <v>522</v>
      </c>
      <c r="D25" s="15" t="s">
        <v>189</v>
      </c>
      <c r="E25" s="179">
        <f>E23*5</f>
        <v>787</v>
      </c>
      <c r="F25" s="165"/>
      <c r="G25" s="164"/>
      <c r="H25" s="164"/>
      <c r="I25" s="165"/>
      <c r="J25" s="165"/>
      <c r="K25" s="164"/>
      <c r="L25" s="164"/>
      <c r="M25" s="164"/>
      <c r="N25" s="165"/>
      <c r="O25" s="165"/>
      <c r="P25" s="165"/>
    </row>
    <row r="26" spans="1:16" s="7" customFormat="1">
      <c r="A26" s="177">
        <v>7</v>
      </c>
      <c r="B26" s="15" t="s">
        <v>105</v>
      </c>
      <c r="C26" s="192" t="s">
        <v>203</v>
      </c>
      <c r="D26" s="15" t="s">
        <v>87</v>
      </c>
      <c r="E26" s="179">
        <f>E23</f>
        <v>157.4</v>
      </c>
      <c r="F26" s="165"/>
      <c r="G26" s="164"/>
      <c r="H26" s="164"/>
      <c r="I26" s="165"/>
      <c r="J26" s="165"/>
      <c r="K26" s="164"/>
      <c r="L26" s="164"/>
      <c r="M26" s="164"/>
      <c r="N26" s="165"/>
      <c r="O26" s="165"/>
      <c r="P26" s="165"/>
    </row>
    <row r="27" spans="1:16" s="7" customFormat="1">
      <c r="A27" s="177">
        <v>8</v>
      </c>
      <c r="B27" s="15"/>
      <c r="C27" s="193" t="s">
        <v>534</v>
      </c>
      <c r="D27" s="15" t="s">
        <v>40</v>
      </c>
      <c r="E27" s="179">
        <f>E26*5</f>
        <v>787</v>
      </c>
      <c r="F27" s="165"/>
      <c r="G27" s="164"/>
      <c r="H27" s="164"/>
      <c r="I27" s="165"/>
      <c r="J27" s="165"/>
      <c r="K27" s="164"/>
      <c r="L27" s="164"/>
      <c r="M27" s="164"/>
      <c r="N27" s="165"/>
      <c r="O27" s="165"/>
      <c r="P27" s="165"/>
    </row>
    <row r="28" spans="1:16" s="7" customFormat="1">
      <c r="A28" s="177">
        <v>9</v>
      </c>
      <c r="B28" s="15"/>
      <c r="C28" s="193" t="s">
        <v>531</v>
      </c>
      <c r="D28" s="15" t="s">
        <v>100</v>
      </c>
      <c r="E28" s="179">
        <f>ROUND(E26*5.5,0)</f>
        <v>866</v>
      </c>
      <c r="F28" s="165"/>
      <c r="G28" s="164"/>
      <c r="H28" s="164"/>
      <c r="I28" s="165"/>
      <c r="J28" s="165"/>
      <c r="K28" s="164"/>
      <c r="L28" s="164"/>
      <c r="M28" s="164"/>
      <c r="N28" s="165"/>
      <c r="O28" s="165"/>
      <c r="P28" s="165"/>
    </row>
    <row r="29" spans="1:16" s="7" customFormat="1">
      <c r="A29" s="177">
        <v>10</v>
      </c>
      <c r="B29" s="15"/>
      <c r="C29" s="193" t="s">
        <v>254</v>
      </c>
      <c r="D29" s="15" t="s">
        <v>100</v>
      </c>
      <c r="E29" s="179">
        <f>E28</f>
        <v>866</v>
      </c>
      <c r="F29" s="165"/>
      <c r="G29" s="164"/>
      <c r="H29" s="164"/>
      <c r="I29" s="165"/>
      <c r="J29" s="165"/>
      <c r="K29" s="164"/>
      <c r="L29" s="164"/>
      <c r="M29" s="164"/>
      <c r="N29" s="165"/>
      <c r="O29" s="165"/>
      <c r="P29" s="165"/>
    </row>
    <row r="30" spans="1:16" s="7" customFormat="1" ht="25.5">
      <c r="A30" s="177">
        <v>11</v>
      </c>
      <c r="B30" s="15"/>
      <c r="C30" s="193" t="s">
        <v>255</v>
      </c>
      <c r="D30" s="15" t="s">
        <v>87</v>
      </c>
      <c r="E30" s="179">
        <f>E26*1.02</f>
        <v>160.548</v>
      </c>
      <c r="F30" s="165"/>
      <c r="G30" s="164"/>
      <c r="H30" s="164"/>
      <c r="I30" s="165"/>
      <c r="J30" s="165"/>
      <c r="K30" s="164"/>
      <c r="L30" s="164"/>
      <c r="M30" s="164"/>
      <c r="N30" s="165"/>
      <c r="O30" s="165"/>
      <c r="P30" s="165"/>
    </row>
    <row r="31" spans="1:16" s="7" customFormat="1" ht="25.5">
      <c r="A31" s="177">
        <v>12</v>
      </c>
      <c r="B31" s="15"/>
      <c r="C31" s="193" t="s">
        <v>256</v>
      </c>
      <c r="D31" s="15" t="s">
        <v>87</v>
      </c>
      <c r="E31" s="179">
        <f>E30*0.1</f>
        <v>16.0548</v>
      </c>
      <c r="F31" s="165"/>
      <c r="G31" s="164"/>
      <c r="H31" s="164"/>
      <c r="I31" s="165"/>
      <c r="J31" s="165"/>
      <c r="K31" s="164"/>
      <c r="L31" s="164"/>
      <c r="M31" s="164"/>
      <c r="N31" s="165"/>
      <c r="O31" s="165"/>
      <c r="P31" s="165"/>
    </row>
    <row r="32" spans="1:16" s="7" customFormat="1">
      <c r="A32" s="177">
        <v>13</v>
      </c>
      <c r="B32" s="15" t="s">
        <v>105</v>
      </c>
      <c r="C32" s="192" t="s">
        <v>198</v>
      </c>
      <c r="D32" s="15" t="s">
        <v>87</v>
      </c>
      <c r="E32" s="179">
        <f>E26</f>
        <v>157.4</v>
      </c>
      <c r="F32" s="165"/>
      <c r="G32" s="164"/>
      <c r="H32" s="164"/>
      <c r="I32" s="165"/>
      <c r="J32" s="165"/>
      <c r="K32" s="164"/>
      <c r="L32" s="164"/>
      <c r="M32" s="164"/>
      <c r="N32" s="165"/>
      <c r="O32" s="165"/>
      <c r="P32" s="165"/>
    </row>
    <row r="33" spans="1:16" s="7" customFormat="1">
      <c r="A33" s="177">
        <v>14</v>
      </c>
      <c r="B33" s="15"/>
      <c r="C33" s="193" t="s">
        <v>526</v>
      </c>
      <c r="D33" s="15" t="s">
        <v>175</v>
      </c>
      <c r="E33" s="179">
        <f>E32*0.12</f>
        <v>18.888000000000002</v>
      </c>
      <c r="F33" s="165"/>
      <c r="G33" s="164"/>
      <c r="H33" s="164"/>
      <c r="I33" s="165"/>
      <c r="J33" s="165"/>
      <c r="K33" s="164"/>
      <c r="L33" s="164"/>
      <c r="M33" s="164"/>
      <c r="N33" s="165"/>
      <c r="O33" s="165"/>
      <c r="P33" s="165"/>
    </row>
    <row r="34" spans="1:16" s="7" customFormat="1">
      <c r="A34" s="177">
        <v>15</v>
      </c>
      <c r="B34" s="15"/>
      <c r="C34" s="193" t="s">
        <v>535</v>
      </c>
      <c r="D34" s="15" t="s">
        <v>40</v>
      </c>
      <c r="E34" s="179">
        <f>E32*4.5</f>
        <v>708.30000000000007</v>
      </c>
      <c r="F34" s="165"/>
      <c r="G34" s="164"/>
      <c r="H34" s="164"/>
      <c r="I34" s="165"/>
      <c r="J34" s="165"/>
      <c r="K34" s="164"/>
      <c r="L34" s="164"/>
      <c r="M34" s="164"/>
      <c r="N34" s="165"/>
      <c r="O34" s="165"/>
      <c r="P34" s="165"/>
    </row>
    <row r="35" spans="1:16" s="7" customFormat="1">
      <c r="A35" s="177">
        <v>16</v>
      </c>
      <c r="B35" s="15"/>
      <c r="C35" s="193" t="s">
        <v>199</v>
      </c>
      <c r="D35" s="15" t="s">
        <v>87</v>
      </c>
      <c r="E35" s="179">
        <f>E32*1.2</f>
        <v>188.88</v>
      </c>
      <c r="F35" s="165"/>
      <c r="G35" s="164"/>
      <c r="H35" s="164"/>
      <c r="I35" s="165"/>
      <c r="J35" s="165"/>
      <c r="K35" s="164"/>
      <c r="L35" s="164"/>
      <c r="M35" s="164"/>
      <c r="N35" s="165"/>
      <c r="O35" s="165"/>
      <c r="P35" s="165"/>
    </row>
    <row r="36" spans="1:16" s="7" customFormat="1">
      <c r="A36" s="177">
        <v>17</v>
      </c>
      <c r="B36" s="15"/>
      <c r="C36" s="193" t="s">
        <v>200</v>
      </c>
      <c r="D36" s="15" t="s">
        <v>90</v>
      </c>
      <c r="E36" s="179">
        <f>16*1.2</f>
        <v>19.2</v>
      </c>
      <c r="F36" s="165"/>
      <c r="G36" s="164"/>
      <c r="H36" s="164"/>
      <c r="I36" s="165"/>
      <c r="J36" s="165"/>
      <c r="K36" s="164"/>
      <c r="L36" s="164"/>
      <c r="M36" s="164"/>
      <c r="N36" s="165"/>
      <c r="O36" s="165"/>
      <c r="P36" s="165"/>
    </row>
    <row r="37" spans="1:16" s="7" customFormat="1">
      <c r="A37" s="177">
        <v>18</v>
      </c>
      <c r="B37" s="15" t="s">
        <v>105</v>
      </c>
      <c r="C37" s="192" t="s">
        <v>201</v>
      </c>
      <c r="D37" s="15" t="s">
        <v>87</v>
      </c>
      <c r="E37" s="179">
        <f>E21/2</f>
        <v>78.7</v>
      </c>
      <c r="F37" s="165"/>
      <c r="G37" s="164"/>
      <c r="H37" s="164"/>
      <c r="I37" s="165"/>
      <c r="J37" s="165"/>
      <c r="K37" s="164"/>
      <c r="L37" s="164"/>
      <c r="M37" s="164"/>
      <c r="N37" s="165"/>
      <c r="O37" s="165"/>
      <c r="P37" s="165"/>
    </row>
    <row r="38" spans="1:16" s="7" customFormat="1">
      <c r="A38" s="177">
        <v>19</v>
      </c>
      <c r="B38" s="15"/>
      <c r="C38" s="193" t="s">
        <v>526</v>
      </c>
      <c r="D38" s="15" t="s">
        <v>175</v>
      </c>
      <c r="E38" s="179">
        <f>E37*0.15</f>
        <v>11.805</v>
      </c>
      <c r="F38" s="165"/>
      <c r="G38" s="164"/>
      <c r="H38" s="164"/>
      <c r="I38" s="165"/>
      <c r="J38" s="165"/>
      <c r="K38" s="164"/>
      <c r="L38" s="164"/>
      <c r="M38" s="164"/>
      <c r="N38" s="165"/>
      <c r="O38" s="165"/>
      <c r="P38" s="165"/>
    </row>
    <row r="39" spans="1:16" s="7" customFormat="1" ht="25.5">
      <c r="A39" s="177">
        <v>20</v>
      </c>
      <c r="B39" s="15"/>
      <c r="C39" s="181" t="s">
        <v>536</v>
      </c>
      <c r="D39" s="15" t="s">
        <v>40</v>
      </c>
      <c r="E39" s="179">
        <f>E37*3</f>
        <v>236.10000000000002</v>
      </c>
      <c r="F39" s="165"/>
      <c r="G39" s="164"/>
      <c r="H39" s="164"/>
      <c r="I39" s="165"/>
      <c r="J39" s="165"/>
      <c r="K39" s="164"/>
      <c r="L39" s="164"/>
      <c r="M39" s="164"/>
      <c r="N39" s="165"/>
      <c r="O39" s="165"/>
      <c r="P39" s="165"/>
    </row>
    <row r="40" spans="1:16" s="7" customFormat="1" ht="25.5">
      <c r="A40" s="194"/>
      <c r="B40" s="195"/>
      <c r="C40" s="196" t="s">
        <v>257</v>
      </c>
      <c r="D40" s="197"/>
      <c r="E40" s="198"/>
      <c r="F40" s="165"/>
      <c r="G40" s="164"/>
      <c r="H40" s="164"/>
      <c r="I40" s="165"/>
      <c r="J40" s="165"/>
      <c r="K40" s="164"/>
      <c r="L40" s="164"/>
      <c r="M40" s="164"/>
      <c r="N40" s="165"/>
      <c r="O40" s="165"/>
      <c r="P40" s="165"/>
    </row>
    <row r="41" spans="1:16" s="7" customFormat="1">
      <c r="A41" s="177">
        <v>1</v>
      </c>
      <c r="B41" s="15" t="s">
        <v>105</v>
      </c>
      <c r="C41" s="192" t="s">
        <v>258</v>
      </c>
      <c r="D41" s="15" t="s">
        <v>87</v>
      </c>
      <c r="E41" s="179">
        <v>8.6999999999999993</v>
      </c>
      <c r="F41" s="165"/>
      <c r="G41" s="164"/>
      <c r="H41" s="164"/>
      <c r="I41" s="165"/>
      <c r="J41" s="165"/>
      <c r="K41" s="164"/>
      <c r="L41" s="164"/>
      <c r="M41" s="164"/>
      <c r="N41" s="165"/>
      <c r="O41" s="165"/>
      <c r="P41" s="165"/>
    </row>
    <row r="42" spans="1:16" s="7" customFormat="1" ht="25.5">
      <c r="A42" s="177">
        <v>2</v>
      </c>
      <c r="B42" s="15" t="s">
        <v>105</v>
      </c>
      <c r="C42" s="192" t="s">
        <v>253</v>
      </c>
      <c r="D42" s="15" t="s">
        <v>87</v>
      </c>
      <c r="E42" s="179">
        <f>E41</f>
        <v>8.6999999999999993</v>
      </c>
      <c r="F42" s="165"/>
      <c r="G42" s="164"/>
      <c r="H42" s="164"/>
      <c r="I42" s="165"/>
      <c r="J42" s="165"/>
      <c r="K42" s="164"/>
      <c r="L42" s="164"/>
      <c r="M42" s="164"/>
      <c r="N42" s="165"/>
      <c r="O42" s="165"/>
      <c r="P42" s="165"/>
    </row>
    <row r="43" spans="1:16" s="7" customFormat="1" ht="25.5">
      <c r="A43" s="177">
        <v>3</v>
      </c>
      <c r="B43" s="15" t="s">
        <v>105</v>
      </c>
      <c r="C43" s="192" t="s">
        <v>188</v>
      </c>
      <c r="D43" s="15" t="s">
        <v>87</v>
      </c>
      <c r="E43" s="179">
        <f>E42</f>
        <v>8.6999999999999993</v>
      </c>
      <c r="F43" s="165"/>
      <c r="G43" s="164"/>
      <c r="H43" s="164"/>
      <c r="I43" s="165"/>
      <c r="J43" s="165"/>
      <c r="K43" s="164"/>
      <c r="L43" s="164"/>
      <c r="M43" s="164"/>
      <c r="N43" s="165"/>
      <c r="O43" s="165"/>
      <c r="P43" s="165"/>
    </row>
    <row r="44" spans="1:16" s="7" customFormat="1">
      <c r="A44" s="177">
        <v>4</v>
      </c>
      <c r="B44" s="15"/>
      <c r="C44" s="193" t="s">
        <v>521</v>
      </c>
      <c r="D44" s="15" t="s">
        <v>175</v>
      </c>
      <c r="E44" s="179">
        <f>E43*0.12</f>
        <v>1.0439999999999998</v>
      </c>
      <c r="F44" s="165"/>
      <c r="G44" s="164"/>
      <c r="H44" s="164"/>
      <c r="I44" s="165"/>
      <c r="J44" s="165"/>
      <c r="K44" s="164"/>
      <c r="L44" s="164"/>
      <c r="M44" s="164"/>
      <c r="N44" s="165"/>
      <c r="O44" s="165"/>
      <c r="P44" s="165"/>
    </row>
    <row r="45" spans="1:16" s="7" customFormat="1" ht="25.5">
      <c r="A45" s="177">
        <v>5</v>
      </c>
      <c r="B45" s="15"/>
      <c r="C45" s="193" t="s">
        <v>522</v>
      </c>
      <c r="D45" s="15" t="s">
        <v>189</v>
      </c>
      <c r="E45" s="179">
        <f>E43*5</f>
        <v>43.5</v>
      </c>
      <c r="F45" s="165"/>
      <c r="G45" s="164"/>
      <c r="H45" s="164"/>
      <c r="I45" s="165"/>
      <c r="J45" s="165"/>
      <c r="K45" s="164"/>
      <c r="L45" s="164"/>
      <c r="M45" s="164"/>
      <c r="N45" s="165"/>
      <c r="O45" s="165"/>
      <c r="P45" s="165"/>
    </row>
    <row r="46" spans="1:16" s="7" customFormat="1">
      <c r="A46" s="177">
        <v>6</v>
      </c>
      <c r="B46" s="15" t="s">
        <v>105</v>
      </c>
      <c r="C46" s="192" t="s">
        <v>203</v>
      </c>
      <c r="D46" s="15" t="s">
        <v>87</v>
      </c>
      <c r="E46" s="179">
        <f>E43</f>
        <v>8.6999999999999993</v>
      </c>
      <c r="F46" s="165"/>
      <c r="G46" s="164"/>
      <c r="H46" s="164"/>
      <c r="I46" s="165"/>
      <c r="J46" s="165"/>
      <c r="K46" s="164"/>
      <c r="L46" s="164"/>
      <c r="M46" s="164"/>
      <c r="N46" s="165"/>
      <c r="O46" s="165"/>
      <c r="P46" s="165"/>
    </row>
    <row r="47" spans="1:16" s="7" customFormat="1">
      <c r="A47" s="177">
        <v>7</v>
      </c>
      <c r="B47" s="15"/>
      <c r="C47" s="193" t="s">
        <v>534</v>
      </c>
      <c r="D47" s="15" t="s">
        <v>40</v>
      </c>
      <c r="E47" s="179">
        <f>E46*5</f>
        <v>43.5</v>
      </c>
      <c r="F47" s="165"/>
      <c r="G47" s="164"/>
      <c r="H47" s="164"/>
      <c r="I47" s="165"/>
      <c r="J47" s="165"/>
      <c r="K47" s="164"/>
      <c r="L47" s="164"/>
      <c r="M47" s="164"/>
      <c r="N47" s="165"/>
      <c r="O47" s="165"/>
      <c r="P47" s="165"/>
    </row>
    <row r="48" spans="1:16" s="7" customFormat="1">
      <c r="A48" s="177">
        <v>8</v>
      </c>
      <c r="B48" s="15"/>
      <c r="C48" s="193" t="s">
        <v>531</v>
      </c>
      <c r="D48" s="15" t="s">
        <v>100</v>
      </c>
      <c r="E48" s="179">
        <f>ROUND(E46*5.5,0)</f>
        <v>48</v>
      </c>
      <c r="F48" s="165"/>
      <c r="G48" s="164"/>
      <c r="H48" s="164"/>
      <c r="I48" s="165"/>
      <c r="J48" s="165"/>
      <c r="K48" s="164"/>
      <c r="L48" s="164"/>
      <c r="M48" s="164"/>
      <c r="N48" s="165"/>
      <c r="O48" s="165"/>
      <c r="P48" s="165"/>
    </row>
    <row r="49" spans="1:16" s="7" customFormat="1">
      <c r="A49" s="177">
        <v>9</v>
      </c>
      <c r="B49" s="15"/>
      <c r="C49" s="193" t="s">
        <v>254</v>
      </c>
      <c r="D49" s="15" t="s">
        <v>100</v>
      </c>
      <c r="E49" s="179">
        <f>E48</f>
        <v>48</v>
      </c>
      <c r="F49" s="165"/>
      <c r="G49" s="164"/>
      <c r="H49" s="164"/>
      <c r="I49" s="165"/>
      <c r="J49" s="165"/>
      <c r="K49" s="164"/>
      <c r="L49" s="164"/>
      <c r="M49" s="164"/>
      <c r="N49" s="165"/>
      <c r="O49" s="165"/>
      <c r="P49" s="165"/>
    </row>
    <row r="50" spans="1:16" s="7" customFormat="1" ht="25.5">
      <c r="A50" s="177">
        <v>10</v>
      </c>
      <c r="B50" s="15"/>
      <c r="C50" s="193" t="s">
        <v>255</v>
      </c>
      <c r="D50" s="15" t="s">
        <v>87</v>
      </c>
      <c r="E50" s="179">
        <f>E46*1.02</f>
        <v>8.8739999999999988</v>
      </c>
      <c r="F50" s="165"/>
      <c r="G50" s="164"/>
      <c r="H50" s="164"/>
      <c r="I50" s="165"/>
      <c r="J50" s="165"/>
      <c r="K50" s="164"/>
      <c r="L50" s="164"/>
      <c r="M50" s="164"/>
      <c r="N50" s="165"/>
      <c r="O50" s="165"/>
      <c r="P50" s="165"/>
    </row>
    <row r="51" spans="1:16" s="7" customFormat="1">
      <c r="A51" s="177">
        <v>11</v>
      </c>
      <c r="B51" s="15" t="s">
        <v>105</v>
      </c>
      <c r="C51" s="192" t="s">
        <v>198</v>
      </c>
      <c r="D51" s="15" t="s">
        <v>87</v>
      </c>
      <c r="E51" s="179">
        <f>E46</f>
        <v>8.6999999999999993</v>
      </c>
      <c r="F51" s="165"/>
      <c r="G51" s="164"/>
      <c r="H51" s="164"/>
      <c r="I51" s="165"/>
      <c r="J51" s="165"/>
      <c r="K51" s="164"/>
      <c r="L51" s="164"/>
      <c r="M51" s="164"/>
      <c r="N51" s="165"/>
      <c r="O51" s="165"/>
      <c r="P51" s="165"/>
    </row>
    <row r="52" spans="1:16" s="7" customFormat="1">
      <c r="A52" s="177">
        <v>12</v>
      </c>
      <c r="B52" s="15"/>
      <c r="C52" s="193" t="s">
        <v>526</v>
      </c>
      <c r="D52" s="15" t="s">
        <v>175</v>
      </c>
      <c r="E52" s="179">
        <f>E51*0.12</f>
        <v>1.0439999999999998</v>
      </c>
      <c r="F52" s="165"/>
      <c r="G52" s="164"/>
      <c r="H52" s="164"/>
      <c r="I52" s="165"/>
      <c r="J52" s="165"/>
      <c r="K52" s="164"/>
      <c r="L52" s="164"/>
      <c r="M52" s="164"/>
      <c r="N52" s="165"/>
      <c r="O52" s="165"/>
      <c r="P52" s="165"/>
    </row>
    <row r="53" spans="1:16" s="7" customFormat="1">
      <c r="A53" s="177">
        <v>13</v>
      </c>
      <c r="B53" s="15"/>
      <c r="C53" s="193" t="s">
        <v>535</v>
      </c>
      <c r="D53" s="15" t="s">
        <v>40</v>
      </c>
      <c r="E53" s="179">
        <f>E51*4.5</f>
        <v>39.15</v>
      </c>
      <c r="F53" s="165"/>
      <c r="G53" s="164"/>
      <c r="H53" s="164"/>
      <c r="I53" s="165"/>
      <c r="J53" s="165"/>
      <c r="K53" s="164"/>
      <c r="L53" s="164"/>
      <c r="M53" s="164"/>
      <c r="N53" s="165"/>
      <c r="O53" s="165"/>
      <c r="P53" s="165"/>
    </row>
    <row r="54" spans="1:16" s="7" customFormat="1">
      <c r="A54" s="177">
        <v>14</v>
      </c>
      <c r="B54" s="15"/>
      <c r="C54" s="193" t="s">
        <v>199</v>
      </c>
      <c r="D54" s="15" t="s">
        <v>87</v>
      </c>
      <c r="E54" s="179">
        <f>E51*1.2</f>
        <v>10.44</v>
      </c>
      <c r="F54" s="165"/>
      <c r="G54" s="164"/>
      <c r="H54" s="164"/>
      <c r="I54" s="165"/>
      <c r="J54" s="165"/>
      <c r="K54" s="164"/>
      <c r="L54" s="164"/>
      <c r="M54" s="164"/>
      <c r="N54" s="165"/>
      <c r="O54" s="165"/>
      <c r="P54" s="165"/>
    </row>
    <row r="55" spans="1:16" s="7" customFormat="1">
      <c r="A55" s="177">
        <v>15</v>
      </c>
      <c r="B55" s="15"/>
      <c r="C55" s="193" t="s">
        <v>200</v>
      </c>
      <c r="D55" s="15" t="s">
        <v>90</v>
      </c>
      <c r="E55" s="179">
        <f>16*1.2</f>
        <v>19.2</v>
      </c>
      <c r="F55" s="165"/>
      <c r="G55" s="164"/>
      <c r="H55" s="164"/>
      <c r="I55" s="165"/>
      <c r="J55" s="165"/>
      <c r="K55" s="164"/>
      <c r="L55" s="164"/>
      <c r="M55" s="164"/>
      <c r="N55" s="165"/>
      <c r="O55" s="165"/>
      <c r="P55" s="165"/>
    </row>
    <row r="56" spans="1:16" s="7" customFormat="1">
      <c r="A56" s="177">
        <v>16</v>
      </c>
      <c r="B56" s="15" t="s">
        <v>105</v>
      </c>
      <c r="C56" s="192" t="s">
        <v>201</v>
      </c>
      <c r="D56" s="15" t="s">
        <v>87</v>
      </c>
      <c r="E56" s="179">
        <v>3</v>
      </c>
      <c r="F56" s="165"/>
      <c r="G56" s="164"/>
      <c r="H56" s="164"/>
      <c r="I56" s="165"/>
      <c r="J56" s="165"/>
      <c r="K56" s="164"/>
      <c r="L56" s="164"/>
      <c r="M56" s="164"/>
      <c r="N56" s="165"/>
      <c r="O56" s="165"/>
      <c r="P56" s="165"/>
    </row>
    <row r="57" spans="1:16" s="7" customFormat="1">
      <c r="A57" s="177">
        <v>17</v>
      </c>
      <c r="B57" s="15"/>
      <c r="C57" s="193" t="s">
        <v>526</v>
      </c>
      <c r="D57" s="15" t="s">
        <v>175</v>
      </c>
      <c r="E57" s="179">
        <f>E56*0.15</f>
        <v>0.44999999999999996</v>
      </c>
      <c r="F57" s="165"/>
      <c r="G57" s="164"/>
      <c r="H57" s="164"/>
      <c r="I57" s="165"/>
      <c r="J57" s="165"/>
      <c r="K57" s="164"/>
      <c r="L57" s="164"/>
      <c r="M57" s="164"/>
      <c r="N57" s="165"/>
      <c r="O57" s="165"/>
      <c r="P57" s="165"/>
    </row>
    <row r="58" spans="1:16" s="7" customFormat="1" ht="25.5">
      <c r="A58" s="177">
        <v>18</v>
      </c>
      <c r="B58" s="15"/>
      <c r="C58" s="181" t="s">
        <v>536</v>
      </c>
      <c r="D58" s="15" t="s">
        <v>40</v>
      </c>
      <c r="E58" s="179">
        <f>E56*3</f>
        <v>9</v>
      </c>
      <c r="F58" s="165"/>
      <c r="G58" s="164"/>
      <c r="H58" s="164"/>
      <c r="I58" s="165"/>
      <c r="J58" s="165"/>
      <c r="K58" s="164"/>
      <c r="L58" s="164"/>
      <c r="M58" s="164"/>
      <c r="N58" s="165"/>
      <c r="O58" s="165"/>
      <c r="P58" s="165"/>
    </row>
    <row r="59" spans="1:16" s="7" customFormat="1">
      <c r="A59" s="177">
        <v>19</v>
      </c>
      <c r="B59" s="15" t="s">
        <v>105</v>
      </c>
      <c r="C59" s="192" t="s">
        <v>231</v>
      </c>
      <c r="D59" s="15" t="s">
        <v>90</v>
      </c>
      <c r="E59" s="179">
        <v>6</v>
      </c>
      <c r="F59" s="165"/>
      <c r="G59" s="164"/>
      <c r="H59" s="164"/>
      <c r="I59" s="165"/>
      <c r="J59" s="165"/>
      <c r="K59" s="164"/>
      <c r="L59" s="164"/>
      <c r="M59" s="164"/>
      <c r="N59" s="165"/>
      <c r="O59" s="165"/>
      <c r="P59" s="165"/>
    </row>
    <row r="60" spans="1:16" s="7" customFormat="1">
      <c r="A60" s="194"/>
      <c r="B60" s="195"/>
      <c r="C60" s="196" t="s">
        <v>259</v>
      </c>
      <c r="D60" s="197"/>
      <c r="E60" s="198"/>
      <c r="F60" s="165"/>
      <c r="G60" s="164"/>
      <c r="H60" s="164"/>
      <c r="I60" s="165"/>
      <c r="J60" s="165"/>
      <c r="K60" s="164"/>
      <c r="L60" s="164"/>
      <c r="M60" s="164"/>
      <c r="N60" s="165"/>
      <c r="O60" s="165"/>
      <c r="P60" s="165"/>
    </row>
    <row r="61" spans="1:16" s="7" customFormat="1">
      <c r="A61" s="177">
        <v>1</v>
      </c>
      <c r="B61" s="15" t="s">
        <v>105</v>
      </c>
      <c r="C61" s="192" t="s">
        <v>260</v>
      </c>
      <c r="D61" s="15" t="s">
        <v>90</v>
      </c>
      <c r="E61" s="179">
        <v>6.5</v>
      </c>
      <c r="F61" s="165"/>
      <c r="G61" s="164"/>
      <c r="H61" s="164"/>
      <c r="I61" s="165"/>
      <c r="J61" s="165"/>
      <c r="K61" s="164"/>
      <c r="L61" s="164"/>
      <c r="M61" s="164"/>
      <c r="N61" s="165"/>
      <c r="O61" s="165"/>
      <c r="P61" s="165"/>
    </row>
    <row r="62" spans="1:16" s="7" customFormat="1" ht="25.5">
      <c r="A62" s="177">
        <v>2</v>
      </c>
      <c r="B62" s="15"/>
      <c r="C62" s="193" t="s">
        <v>255</v>
      </c>
      <c r="D62" s="15" t="s">
        <v>87</v>
      </c>
      <c r="E62" s="179">
        <f>E61*0.2*1.1</f>
        <v>1.4300000000000002</v>
      </c>
      <c r="F62" s="165"/>
      <c r="G62" s="164"/>
      <c r="H62" s="164"/>
      <c r="I62" s="165"/>
      <c r="J62" s="165"/>
      <c r="K62" s="164"/>
      <c r="L62" s="164"/>
      <c r="M62" s="164"/>
      <c r="N62" s="165"/>
      <c r="O62" s="165"/>
      <c r="P62" s="165"/>
    </row>
    <row r="63" spans="1:16" s="7" customFormat="1">
      <c r="A63" s="177">
        <v>3</v>
      </c>
      <c r="B63" s="15"/>
      <c r="C63" s="193" t="s">
        <v>261</v>
      </c>
      <c r="D63" s="15" t="s">
        <v>90</v>
      </c>
      <c r="E63" s="179">
        <f>E61</f>
        <v>6.5</v>
      </c>
      <c r="F63" s="165"/>
      <c r="G63" s="164"/>
      <c r="H63" s="164"/>
      <c r="I63" s="165"/>
      <c r="J63" s="165"/>
      <c r="K63" s="164"/>
      <c r="L63" s="164"/>
      <c r="M63" s="164"/>
      <c r="N63" s="165"/>
      <c r="O63" s="165"/>
      <c r="P63" s="165"/>
    </row>
    <row r="64" spans="1:16" s="7" customFormat="1">
      <c r="A64" s="194"/>
      <c r="B64" s="195"/>
      <c r="C64" s="196" t="s">
        <v>262</v>
      </c>
      <c r="D64" s="197"/>
      <c r="E64" s="198"/>
      <c r="F64" s="165"/>
      <c r="G64" s="164"/>
      <c r="H64" s="164"/>
      <c r="I64" s="165"/>
      <c r="J64" s="165"/>
      <c r="K64" s="164"/>
      <c r="L64" s="164"/>
      <c r="M64" s="164"/>
      <c r="N64" s="165"/>
      <c r="O64" s="165"/>
      <c r="P64" s="165"/>
    </row>
    <row r="65" spans="1:16" s="7" customFormat="1" ht="25.5">
      <c r="A65" s="177">
        <v>1</v>
      </c>
      <c r="B65" s="15" t="s">
        <v>105</v>
      </c>
      <c r="C65" s="192" t="s">
        <v>263</v>
      </c>
      <c r="D65" s="15" t="s">
        <v>39</v>
      </c>
      <c r="E65" s="179">
        <v>1</v>
      </c>
      <c r="F65" s="165"/>
      <c r="G65" s="164"/>
      <c r="H65" s="164"/>
      <c r="I65" s="165"/>
      <c r="J65" s="165"/>
      <c r="K65" s="164"/>
      <c r="L65" s="164"/>
      <c r="M65" s="164"/>
      <c r="N65" s="165"/>
      <c r="O65" s="165"/>
      <c r="P65" s="165"/>
    </row>
    <row r="66" spans="1:16" s="7" customFormat="1" ht="39" thickBot="1">
      <c r="A66" s="177">
        <v>2</v>
      </c>
      <c r="B66" s="15" t="s">
        <v>105</v>
      </c>
      <c r="C66" s="192" t="s">
        <v>264</v>
      </c>
      <c r="D66" s="15" t="s">
        <v>39</v>
      </c>
      <c r="E66" s="179">
        <v>1</v>
      </c>
      <c r="F66" s="165"/>
      <c r="G66" s="164"/>
      <c r="H66" s="164"/>
      <c r="I66" s="165"/>
      <c r="J66" s="165"/>
      <c r="K66" s="164"/>
      <c r="L66" s="164"/>
      <c r="M66" s="164"/>
      <c r="N66" s="165"/>
      <c r="O66" s="165"/>
      <c r="P66" s="165"/>
    </row>
    <row r="67" spans="1:16" ht="15" thickBot="1">
      <c r="A67" s="266" t="s">
        <v>75</v>
      </c>
      <c r="B67" s="267"/>
      <c r="C67" s="267"/>
      <c r="D67" s="267"/>
      <c r="E67" s="267"/>
      <c r="F67" s="267"/>
      <c r="G67" s="267"/>
      <c r="H67" s="267"/>
      <c r="I67" s="267"/>
      <c r="J67" s="267"/>
      <c r="K67" s="268"/>
      <c r="L67" s="171"/>
      <c r="M67" s="171"/>
      <c r="N67" s="171"/>
      <c r="O67" s="171"/>
      <c r="P67" s="172"/>
    </row>
    <row r="68" spans="1:16">
      <c r="A68" s="26"/>
      <c r="B68" s="26"/>
      <c r="C68" s="27"/>
      <c r="D68" s="27"/>
      <c r="E68" s="114"/>
      <c r="F68" s="26"/>
      <c r="G68" s="26"/>
      <c r="H68" s="26"/>
      <c r="I68" s="26"/>
      <c r="J68" s="26"/>
      <c r="K68" s="26"/>
      <c r="L68" s="26"/>
      <c r="M68" s="26"/>
      <c r="N68" s="26"/>
      <c r="O68" s="26"/>
      <c r="P68" s="26"/>
    </row>
    <row r="69" spans="1:16">
      <c r="A69" s="259" t="s">
        <v>5</v>
      </c>
      <c r="B69" s="259"/>
      <c r="C69" s="38"/>
      <c r="D69" s="260"/>
      <c r="E69" s="258"/>
      <c r="F69" s="26"/>
      <c r="G69" s="259" t="s">
        <v>27</v>
      </c>
      <c r="H69" s="259"/>
      <c r="I69" s="262"/>
      <c r="J69" s="262"/>
      <c r="K69" s="262"/>
      <c r="L69" s="262"/>
      <c r="M69" s="262"/>
      <c r="N69" s="261"/>
      <c r="O69" s="259"/>
      <c r="P69" s="26"/>
    </row>
    <row r="70" spans="1:16" s="26" customFormat="1">
      <c r="C70" s="39" t="s">
        <v>28</v>
      </c>
      <c r="D70" s="27"/>
      <c r="E70" s="27"/>
      <c r="K70" s="39" t="s">
        <v>28</v>
      </c>
    </row>
    <row r="71" spans="1:16" s="26" customFormat="1">
      <c r="C71" s="27"/>
      <c r="D71" s="27"/>
      <c r="E71" s="27"/>
    </row>
    <row r="72" spans="1:16" s="26" customFormat="1">
      <c r="A72" s="259" t="s">
        <v>6</v>
      </c>
      <c r="B72" s="259"/>
      <c r="C72" s="27"/>
      <c r="D72" s="27"/>
      <c r="E72" s="27"/>
      <c r="G72" s="259" t="s">
        <v>6</v>
      </c>
      <c r="H72" s="259"/>
    </row>
    <row r="73" spans="1:16" s="26" customFormat="1">
      <c r="C73" s="27"/>
      <c r="D73" s="27"/>
      <c r="E73" s="27"/>
    </row>
    <row r="74" spans="1:16" s="26" customFormat="1">
      <c r="C74" s="27"/>
      <c r="D74" s="27"/>
      <c r="E74" s="27"/>
    </row>
    <row r="75" spans="1:16" s="26" customFormat="1">
      <c r="C75" s="27"/>
      <c r="D75" s="27"/>
      <c r="E75" s="27"/>
    </row>
    <row r="76" spans="1:16" s="26" customFormat="1">
      <c r="C76" s="27"/>
      <c r="D76" s="27"/>
      <c r="E76" s="27"/>
    </row>
    <row r="77" spans="1:16" s="26" customFormat="1">
      <c r="C77" s="27"/>
      <c r="D77" s="27"/>
      <c r="E77" s="27"/>
    </row>
    <row r="78" spans="1:16" s="26" customFormat="1">
      <c r="C78" s="27"/>
      <c r="D78" s="27"/>
      <c r="E78" s="27"/>
    </row>
    <row r="79" spans="1:16" s="26" customFormat="1">
      <c r="C79" s="27"/>
      <c r="D79" s="27"/>
      <c r="E79" s="27"/>
    </row>
    <row r="80" spans="1:16" s="26" customFormat="1">
      <c r="C80" s="27"/>
      <c r="D80" s="27"/>
      <c r="E80" s="27"/>
    </row>
    <row r="81" spans="3:5" s="26" customFormat="1">
      <c r="C81" s="27"/>
      <c r="D81" s="27"/>
      <c r="E81" s="27"/>
    </row>
    <row r="82" spans="3:5" s="26" customFormat="1">
      <c r="C82" s="27"/>
      <c r="D82" s="27"/>
      <c r="E82" s="27"/>
    </row>
    <row r="83" spans="3:5" s="26" customFormat="1">
      <c r="C83" s="27"/>
      <c r="D83" s="27"/>
      <c r="E83" s="27"/>
    </row>
    <row r="84" spans="3:5" s="26" customFormat="1">
      <c r="C84" s="27"/>
      <c r="D84" s="27"/>
      <c r="E84" s="27"/>
    </row>
    <row r="85" spans="3:5" s="26" customFormat="1">
      <c r="C85" s="27"/>
      <c r="D85" s="27"/>
      <c r="E85" s="27"/>
    </row>
    <row r="86" spans="3:5" s="26" customFormat="1">
      <c r="C86" s="27"/>
      <c r="D86" s="27"/>
      <c r="E86" s="27"/>
    </row>
    <row r="87" spans="3:5" s="26" customFormat="1">
      <c r="C87" s="27"/>
      <c r="D87" s="27"/>
      <c r="E87" s="27"/>
    </row>
    <row r="88" spans="3:5" s="26" customFormat="1">
      <c r="C88" s="27"/>
      <c r="D88" s="27"/>
      <c r="E88" s="27"/>
    </row>
    <row r="89" spans="3:5" s="26" customFormat="1">
      <c r="C89" s="27"/>
      <c r="D89" s="27"/>
      <c r="E89" s="27"/>
    </row>
    <row r="90" spans="3:5" s="26" customFormat="1">
      <c r="C90" s="27"/>
      <c r="D90" s="27"/>
      <c r="E90" s="27"/>
    </row>
    <row r="91" spans="3:5" s="26" customFormat="1">
      <c r="C91" s="27"/>
      <c r="D91" s="27"/>
      <c r="E91" s="27"/>
    </row>
    <row r="92" spans="3:5" s="26" customFormat="1">
      <c r="C92" s="27"/>
      <c r="D92" s="27"/>
      <c r="E92" s="27"/>
    </row>
    <row r="93" spans="3:5" s="26" customFormat="1">
      <c r="C93" s="27"/>
      <c r="D93" s="27"/>
      <c r="E93" s="27"/>
    </row>
    <row r="94" spans="3:5" s="26" customFormat="1">
      <c r="C94" s="27"/>
      <c r="D94" s="27"/>
      <c r="E94" s="27"/>
    </row>
    <row r="95" spans="3:5" s="26" customFormat="1">
      <c r="C95" s="27"/>
      <c r="D95" s="27"/>
      <c r="E95" s="27"/>
    </row>
    <row r="96" spans="3:5" s="26" customFormat="1">
      <c r="C96" s="27"/>
      <c r="D96" s="27"/>
      <c r="E96" s="27"/>
    </row>
    <row r="97" spans="3:5" s="26" customFormat="1">
      <c r="C97" s="27"/>
      <c r="D97" s="27"/>
      <c r="E97" s="27"/>
    </row>
    <row r="98" spans="3:5" s="26" customFormat="1">
      <c r="C98" s="27"/>
      <c r="D98" s="27"/>
      <c r="E98" s="27"/>
    </row>
    <row r="99" spans="3:5" s="26" customFormat="1">
      <c r="C99" s="27"/>
      <c r="D99" s="27"/>
      <c r="E99" s="27"/>
    </row>
    <row r="100" spans="3:5" s="26" customFormat="1">
      <c r="C100" s="27"/>
      <c r="D100" s="27"/>
      <c r="E100" s="27"/>
    </row>
    <row r="101" spans="3:5" s="26" customFormat="1">
      <c r="C101" s="27"/>
      <c r="D101" s="27"/>
      <c r="E101" s="27"/>
    </row>
    <row r="102" spans="3:5" s="26" customFormat="1">
      <c r="C102" s="27"/>
      <c r="D102" s="27"/>
      <c r="E102" s="27"/>
    </row>
    <row r="103" spans="3:5" s="26" customFormat="1">
      <c r="C103" s="27"/>
      <c r="D103" s="27"/>
      <c r="E103" s="27"/>
    </row>
    <row r="104" spans="3:5" s="26" customFormat="1">
      <c r="C104" s="27"/>
      <c r="D104" s="27"/>
      <c r="E104" s="27"/>
    </row>
    <row r="105" spans="3:5" s="26" customFormat="1">
      <c r="C105" s="27"/>
      <c r="D105" s="27"/>
      <c r="E105" s="27"/>
    </row>
    <row r="106" spans="3:5" s="26" customFormat="1">
      <c r="C106" s="27"/>
      <c r="D106" s="27"/>
      <c r="E106" s="27"/>
    </row>
    <row r="107" spans="3:5" s="26" customFormat="1">
      <c r="C107" s="27"/>
      <c r="D107" s="27"/>
      <c r="E107" s="27"/>
    </row>
    <row r="108" spans="3:5" s="26" customFormat="1">
      <c r="C108" s="27"/>
      <c r="D108" s="27"/>
      <c r="E108" s="27"/>
    </row>
    <row r="109" spans="3:5" s="26" customFormat="1">
      <c r="C109" s="27"/>
      <c r="D109" s="27"/>
      <c r="E109" s="27"/>
    </row>
    <row r="110" spans="3:5" s="26" customFormat="1">
      <c r="C110" s="27"/>
      <c r="D110" s="27"/>
      <c r="E110" s="27"/>
    </row>
    <row r="111" spans="3:5" s="26" customFormat="1">
      <c r="C111" s="27"/>
      <c r="D111" s="27"/>
      <c r="E111" s="27"/>
    </row>
    <row r="112" spans="3:5" s="26" customFormat="1">
      <c r="C112" s="27"/>
      <c r="D112" s="27"/>
      <c r="E112" s="27"/>
    </row>
    <row r="113" spans="3:5" s="26" customFormat="1">
      <c r="C113" s="27"/>
      <c r="D113" s="27"/>
      <c r="E113" s="27"/>
    </row>
    <row r="114" spans="3:5" s="26" customFormat="1">
      <c r="C114" s="27"/>
      <c r="D114" s="27"/>
      <c r="E114" s="27"/>
    </row>
    <row r="115" spans="3:5" s="26" customFormat="1">
      <c r="C115" s="27"/>
      <c r="D115" s="27"/>
      <c r="E115" s="27"/>
    </row>
    <row r="116" spans="3:5" s="26" customFormat="1">
      <c r="C116" s="27"/>
      <c r="D116" s="27"/>
      <c r="E116" s="27"/>
    </row>
    <row r="117" spans="3:5" s="26" customFormat="1">
      <c r="C117" s="27"/>
      <c r="D117" s="27"/>
      <c r="E117" s="27"/>
    </row>
    <row r="118" spans="3:5" s="26" customFormat="1">
      <c r="C118" s="27"/>
      <c r="D118" s="27"/>
      <c r="E118" s="27"/>
    </row>
    <row r="119" spans="3:5" s="26" customFormat="1">
      <c r="C119" s="27"/>
      <c r="D119" s="27"/>
      <c r="E119" s="27"/>
    </row>
    <row r="120" spans="3:5" s="26" customFormat="1">
      <c r="C120" s="27"/>
      <c r="D120" s="27"/>
      <c r="E120" s="27"/>
    </row>
    <row r="121" spans="3:5" s="26" customFormat="1">
      <c r="C121" s="27"/>
      <c r="D121" s="27"/>
      <c r="E121" s="27"/>
    </row>
    <row r="122" spans="3:5" s="26" customFormat="1">
      <c r="C122" s="27"/>
      <c r="D122" s="27"/>
      <c r="E122" s="27"/>
    </row>
    <row r="123" spans="3:5" s="26" customFormat="1">
      <c r="C123" s="27"/>
      <c r="D123" s="27"/>
      <c r="E123" s="27"/>
    </row>
    <row r="124" spans="3:5" s="26" customFormat="1">
      <c r="C124" s="27"/>
      <c r="D124" s="27"/>
      <c r="E124" s="27"/>
    </row>
    <row r="125" spans="3:5" s="26" customFormat="1">
      <c r="C125" s="27"/>
      <c r="D125" s="27"/>
      <c r="E125" s="27"/>
    </row>
    <row r="126" spans="3:5" s="26" customFormat="1">
      <c r="C126" s="27"/>
      <c r="D126" s="27"/>
      <c r="E126" s="27"/>
    </row>
    <row r="127" spans="3:5" s="26" customFormat="1">
      <c r="C127" s="27"/>
      <c r="D127" s="27"/>
      <c r="E127" s="27"/>
    </row>
    <row r="128" spans="3:5" s="26" customFormat="1">
      <c r="C128" s="27"/>
      <c r="D128" s="27"/>
      <c r="E128" s="27"/>
    </row>
    <row r="129" spans="3:5" s="26" customFormat="1">
      <c r="C129" s="27"/>
      <c r="D129" s="27"/>
      <c r="E129" s="27"/>
    </row>
    <row r="130" spans="3:5" s="26" customFormat="1">
      <c r="C130" s="27"/>
      <c r="D130" s="27"/>
      <c r="E130" s="27"/>
    </row>
    <row r="131" spans="3:5" s="26" customFormat="1">
      <c r="C131" s="27"/>
      <c r="D131" s="27"/>
      <c r="E131" s="27"/>
    </row>
    <row r="132" spans="3:5" s="26" customFormat="1">
      <c r="C132" s="27"/>
      <c r="D132" s="27"/>
      <c r="E132" s="27"/>
    </row>
    <row r="133" spans="3:5" s="26" customFormat="1">
      <c r="C133" s="27"/>
      <c r="D133" s="27"/>
      <c r="E133" s="27"/>
    </row>
    <row r="134" spans="3:5" s="26" customFormat="1">
      <c r="C134" s="27"/>
      <c r="D134" s="27"/>
      <c r="E134" s="27"/>
    </row>
    <row r="135" spans="3:5" s="26" customFormat="1">
      <c r="C135" s="27"/>
      <c r="D135" s="27"/>
      <c r="E135" s="27"/>
    </row>
    <row r="136" spans="3:5" s="26" customFormat="1">
      <c r="C136" s="27"/>
      <c r="D136" s="27"/>
      <c r="E136" s="27"/>
    </row>
    <row r="137" spans="3:5" s="26" customFormat="1">
      <c r="C137" s="27"/>
      <c r="D137" s="27"/>
      <c r="E137" s="27"/>
    </row>
    <row r="138" spans="3:5" s="26" customFormat="1">
      <c r="C138" s="27"/>
      <c r="D138" s="27"/>
      <c r="E138" s="27"/>
    </row>
    <row r="139" spans="3:5" s="26" customFormat="1">
      <c r="C139" s="27"/>
      <c r="D139" s="27"/>
      <c r="E139" s="27"/>
    </row>
    <row r="140" spans="3:5" s="26" customFormat="1">
      <c r="C140" s="27"/>
      <c r="D140" s="27"/>
      <c r="E140" s="27"/>
    </row>
    <row r="141" spans="3:5" s="26" customFormat="1">
      <c r="C141" s="27"/>
      <c r="D141" s="27"/>
      <c r="E141" s="27"/>
    </row>
    <row r="142" spans="3:5" s="26" customFormat="1">
      <c r="C142" s="27"/>
      <c r="D142" s="27"/>
      <c r="E142" s="27"/>
    </row>
    <row r="143" spans="3:5" s="26" customFormat="1">
      <c r="C143" s="27"/>
      <c r="D143" s="27"/>
      <c r="E143" s="27"/>
    </row>
    <row r="144" spans="3:5" s="26" customFormat="1">
      <c r="C144" s="27"/>
      <c r="D144" s="27"/>
      <c r="E144" s="27"/>
    </row>
    <row r="145" spans="3:5" s="26" customFormat="1">
      <c r="C145" s="27"/>
      <c r="D145" s="27"/>
      <c r="E145" s="27"/>
    </row>
    <row r="146" spans="3:5" s="26" customFormat="1">
      <c r="C146" s="27"/>
      <c r="D146" s="27"/>
      <c r="E146" s="27"/>
    </row>
    <row r="147" spans="3:5" s="26" customFormat="1">
      <c r="C147" s="27"/>
      <c r="D147" s="27"/>
      <c r="E147" s="27"/>
    </row>
    <row r="148" spans="3:5" s="26" customFormat="1">
      <c r="C148" s="27"/>
      <c r="D148" s="27"/>
      <c r="E148" s="27"/>
    </row>
    <row r="149" spans="3:5" s="26" customFormat="1">
      <c r="C149" s="27"/>
      <c r="D149" s="27"/>
      <c r="E149" s="27"/>
    </row>
    <row r="150" spans="3:5" s="26" customFormat="1">
      <c r="C150" s="27"/>
      <c r="D150" s="27"/>
      <c r="E150" s="27"/>
    </row>
    <row r="151" spans="3:5" s="26" customFormat="1">
      <c r="C151" s="27"/>
      <c r="D151" s="27"/>
      <c r="E151" s="27"/>
    </row>
    <row r="152" spans="3:5" s="26" customFormat="1">
      <c r="C152" s="27"/>
      <c r="D152" s="27"/>
      <c r="E152" s="27"/>
    </row>
    <row r="153" spans="3:5" s="26" customFormat="1">
      <c r="C153" s="27"/>
      <c r="D153" s="27"/>
      <c r="E153" s="27"/>
    </row>
    <row r="154" spans="3:5" s="26" customFormat="1">
      <c r="C154" s="27"/>
      <c r="D154" s="27"/>
      <c r="E154" s="27"/>
    </row>
    <row r="155" spans="3:5" s="26" customFormat="1">
      <c r="C155" s="27"/>
      <c r="D155" s="27"/>
      <c r="E155" s="27"/>
    </row>
    <row r="156" spans="3:5" s="26" customFormat="1">
      <c r="C156" s="27"/>
      <c r="D156" s="27"/>
      <c r="E156" s="27"/>
    </row>
    <row r="157" spans="3:5" s="26" customFormat="1">
      <c r="C157" s="27"/>
      <c r="D157" s="27"/>
      <c r="E157" s="27"/>
    </row>
    <row r="158" spans="3:5" s="26" customFormat="1">
      <c r="C158" s="27"/>
      <c r="D158" s="27"/>
      <c r="E158" s="27"/>
    </row>
    <row r="159" spans="3:5" s="26" customFormat="1">
      <c r="C159" s="27"/>
      <c r="D159" s="27"/>
      <c r="E159" s="27"/>
    </row>
    <row r="160" spans="3:5" s="26" customFormat="1">
      <c r="C160" s="27"/>
      <c r="D160" s="27"/>
      <c r="E160" s="27"/>
    </row>
    <row r="161" spans="3:5" s="26" customFormat="1">
      <c r="C161" s="27"/>
      <c r="D161" s="27"/>
      <c r="E161" s="27"/>
    </row>
    <row r="162" spans="3:5" s="26" customFormat="1">
      <c r="C162" s="27"/>
      <c r="D162" s="27"/>
      <c r="E162" s="27"/>
    </row>
    <row r="163" spans="3:5" s="26" customFormat="1">
      <c r="C163" s="27"/>
      <c r="D163" s="27"/>
      <c r="E163" s="27"/>
    </row>
    <row r="164" spans="3:5" s="26" customFormat="1">
      <c r="C164" s="27"/>
      <c r="D164" s="27"/>
      <c r="E164" s="27"/>
    </row>
    <row r="165" spans="3:5" s="26" customFormat="1">
      <c r="C165" s="27"/>
      <c r="D165" s="27"/>
      <c r="E165" s="27"/>
    </row>
    <row r="166" spans="3:5" s="26" customFormat="1">
      <c r="C166" s="27"/>
      <c r="D166" s="27"/>
      <c r="E166" s="27"/>
    </row>
    <row r="167" spans="3:5" s="26" customFormat="1">
      <c r="C167" s="27"/>
      <c r="D167" s="27"/>
      <c r="E167" s="27"/>
    </row>
    <row r="168" spans="3:5" s="26" customFormat="1">
      <c r="C168" s="27"/>
      <c r="D168" s="27"/>
      <c r="E168" s="27"/>
    </row>
    <row r="169" spans="3:5" s="26" customFormat="1">
      <c r="C169" s="27"/>
      <c r="D169" s="27"/>
      <c r="E169" s="27"/>
    </row>
    <row r="170" spans="3:5" s="26" customFormat="1">
      <c r="C170" s="27"/>
      <c r="D170" s="27"/>
      <c r="E170" s="27"/>
    </row>
    <row r="171" spans="3:5" s="26" customFormat="1">
      <c r="C171" s="27"/>
      <c r="D171" s="27"/>
      <c r="E171" s="27"/>
    </row>
    <row r="172" spans="3:5" s="26" customFormat="1">
      <c r="C172" s="27"/>
      <c r="D172" s="27"/>
      <c r="E172" s="27"/>
    </row>
    <row r="173" spans="3:5" s="26" customFormat="1">
      <c r="C173" s="27"/>
      <c r="D173" s="27"/>
      <c r="E173" s="27"/>
    </row>
    <row r="174" spans="3:5" s="26" customFormat="1">
      <c r="C174" s="27"/>
      <c r="D174" s="27"/>
      <c r="E174" s="27"/>
    </row>
    <row r="175" spans="3:5" s="26" customFormat="1">
      <c r="C175" s="27"/>
      <c r="D175" s="27"/>
      <c r="E175" s="27"/>
    </row>
    <row r="176" spans="3:5" s="26" customFormat="1">
      <c r="C176" s="27"/>
      <c r="D176" s="27"/>
      <c r="E176" s="27"/>
    </row>
    <row r="177" spans="3:5" s="26" customFormat="1">
      <c r="C177" s="27"/>
      <c r="D177" s="27"/>
      <c r="E177" s="27"/>
    </row>
    <row r="178" spans="3:5" s="26" customFormat="1">
      <c r="C178" s="27"/>
      <c r="D178" s="27"/>
      <c r="E178" s="27"/>
    </row>
    <row r="179" spans="3:5" s="26" customFormat="1">
      <c r="C179" s="27"/>
      <c r="D179" s="27"/>
      <c r="E179" s="27"/>
    </row>
    <row r="180" spans="3:5" s="26" customFormat="1">
      <c r="C180" s="27"/>
      <c r="D180" s="27"/>
      <c r="E180" s="27"/>
    </row>
    <row r="181" spans="3:5" s="26" customFormat="1">
      <c r="C181" s="27"/>
      <c r="D181" s="27"/>
      <c r="E181" s="27"/>
    </row>
    <row r="182" spans="3:5" s="26" customFormat="1">
      <c r="C182" s="27"/>
      <c r="D182" s="27"/>
      <c r="E182" s="27"/>
    </row>
    <row r="183" spans="3:5" s="26" customFormat="1">
      <c r="C183" s="27"/>
      <c r="D183" s="27"/>
      <c r="E183" s="27"/>
    </row>
    <row r="184" spans="3:5" s="26" customFormat="1">
      <c r="C184" s="27"/>
      <c r="D184" s="27"/>
      <c r="E184" s="27"/>
    </row>
    <row r="185" spans="3:5" s="26" customFormat="1">
      <c r="C185" s="27"/>
      <c r="D185" s="27"/>
      <c r="E185" s="27"/>
    </row>
    <row r="186" spans="3:5" s="26" customFormat="1">
      <c r="C186" s="27"/>
      <c r="D186" s="27"/>
      <c r="E186" s="27"/>
    </row>
    <row r="187" spans="3:5" s="26" customFormat="1">
      <c r="C187" s="27"/>
      <c r="D187" s="27"/>
      <c r="E187" s="27"/>
    </row>
    <row r="188" spans="3:5" s="26" customFormat="1">
      <c r="C188" s="27"/>
      <c r="D188" s="27"/>
      <c r="E188" s="27"/>
    </row>
    <row r="189" spans="3:5" s="26" customFormat="1">
      <c r="C189" s="27"/>
      <c r="D189" s="27"/>
      <c r="E189" s="27"/>
    </row>
    <row r="190" spans="3:5" s="26" customFormat="1">
      <c r="C190" s="27"/>
      <c r="D190" s="27"/>
      <c r="E190" s="27"/>
    </row>
    <row r="191" spans="3:5" s="26" customFormat="1">
      <c r="C191" s="27"/>
      <c r="D191" s="27"/>
      <c r="E191" s="27"/>
    </row>
    <row r="192" spans="3:5" s="26" customFormat="1">
      <c r="C192" s="27"/>
      <c r="D192" s="27"/>
      <c r="E192" s="27"/>
    </row>
    <row r="193" spans="3:5" s="26" customFormat="1">
      <c r="C193" s="27"/>
      <c r="D193" s="27"/>
      <c r="E193" s="27"/>
    </row>
    <row r="194" spans="3:5" s="26" customFormat="1">
      <c r="C194" s="27"/>
      <c r="D194" s="27"/>
      <c r="E194" s="27"/>
    </row>
    <row r="195" spans="3:5" s="26" customFormat="1">
      <c r="C195" s="27"/>
      <c r="D195" s="27"/>
      <c r="E195" s="27"/>
    </row>
    <row r="196" spans="3:5" s="26" customFormat="1">
      <c r="C196" s="27"/>
      <c r="D196" s="27"/>
      <c r="E196" s="27"/>
    </row>
    <row r="197" spans="3:5" s="26" customFormat="1">
      <c r="C197" s="27"/>
      <c r="D197" s="27"/>
      <c r="E197" s="27"/>
    </row>
    <row r="198" spans="3:5" s="26" customFormat="1">
      <c r="C198" s="27"/>
      <c r="D198" s="27"/>
      <c r="E198" s="27"/>
    </row>
    <row r="199" spans="3:5" s="26" customFormat="1">
      <c r="C199" s="27"/>
      <c r="D199" s="27"/>
      <c r="E199" s="27"/>
    </row>
    <row r="200" spans="3:5" s="26" customFormat="1">
      <c r="C200" s="27"/>
      <c r="D200" s="27"/>
      <c r="E200" s="27"/>
    </row>
    <row r="201" spans="3:5" s="26" customFormat="1">
      <c r="C201" s="27"/>
      <c r="D201" s="27"/>
      <c r="E201" s="27"/>
    </row>
    <row r="202" spans="3:5" s="26" customFormat="1">
      <c r="C202" s="27"/>
      <c r="D202" s="27"/>
      <c r="E202" s="27"/>
    </row>
    <row r="203" spans="3:5" s="26" customFormat="1">
      <c r="C203" s="27"/>
      <c r="D203" s="27"/>
      <c r="E203" s="27"/>
    </row>
    <row r="204" spans="3:5" s="26" customFormat="1">
      <c r="C204" s="27"/>
      <c r="D204" s="27"/>
      <c r="E204" s="27"/>
    </row>
    <row r="205" spans="3:5" s="26" customFormat="1">
      <c r="C205" s="27"/>
      <c r="D205" s="27"/>
      <c r="E205" s="27"/>
    </row>
    <row r="206" spans="3:5" s="26" customFormat="1">
      <c r="C206" s="27"/>
      <c r="D206" s="27"/>
      <c r="E206" s="27"/>
    </row>
    <row r="207" spans="3:5" s="26" customFormat="1">
      <c r="C207" s="27"/>
      <c r="D207" s="27"/>
      <c r="E207" s="27"/>
    </row>
    <row r="208" spans="3:5" s="26" customFormat="1">
      <c r="C208" s="27"/>
      <c r="D208" s="27"/>
      <c r="E208" s="27"/>
    </row>
    <row r="209" spans="3:5" s="26" customFormat="1">
      <c r="C209" s="27"/>
      <c r="D209" s="27"/>
      <c r="E209" s="27"/>
    </row>
    <row r="210" spans="3:5" s="26" customFormat="1">
      <c r="C210" s="27"/>
      <c r="D210" s="27"/>
      <c r="E210" s="27"/>
    </row>
    <row r="211" spans="3:5" s="26" customFormat="1">
      <c r="C211" s="27"/>
      <c r="D211" s="27"/>
      <c r="E211" s="27"/>
    </row>
    <row r="212" spans="3:5" s="26" customFormat="1">
      <c r="C212" s="27"/>
      <c r="D212" s="27"/>
      <c r="E212" s="27"/>
    </row>
    <row r="213" spans="3:5" s="26" customFormat="1">
      <c r="C213" s="27"/>
      <c r="D213" s="27"/>
      <c r="E213" s="27"/>
    </row>
    <row r="214" spans="3:5" s="26" customFormat="1">
      <c r="C214" s="27"/>
      <c r="D214" s="27"/>
      <c r="E214" s="27"/>
    </row>
    <row r="215" spans="3:5" s="26" customFormat="1">
      <c r="C215" s="27"/>
      <c r="D215" s="27"/>
      <c r="E215" s="27"/>
    </row>
    <row r="216" spans="3:5" s="26" customFormat="1">
      <c r="C216" s="27"/>
      <c r="D216" s="27"/>
      <c r="E216" s="27"/>
    </row>
    <row r="217" spans="3:5" s="26" customFormat="1">
      <c r="C217" s="27"/>
      <c r="D217" s="27"/>
      <c r="E217" s="27"/>
    </row>
    <row r="218" spans="3:5" s="26" customFormat="1">
      <c r="C218" s="27"/>
      <c r="D218" s="27"/>
      <c r="E218" s="27"/>
    </row>
    <row r="219" spans="3:5" s="26" customFormat="1">
      <c r="C219" s="27"/>
      <c r="D219" s="27"/>
      <c r="E219" s="27"/>
    </row>
    <row r="220" spans="3:5" s="26" customFormat="1">
      <c r="C220" s="27"/>
      <c r="D220" s="27"/>
      <c r="E220" s="27"/>
    </row>
    <row r="221" spans="3:5" s="26" customFormat="1">
      <c r="C221" s="27"/>
      <c r="D221" s="27"/>
      <c r="E221" s="27"/>
    </row>
    <row r="222" spans="3:5" s="26" customFormat="1">
      <c r="C222" s="27"/>
      <c r="D222" s="27"/>
      <c r="E222" s="27"/>
    </row>
    <row r="223" spans="3:5" s="26" customFormat="1">
      <c r="C223" s="27"/>
      <c r="D223" s="27"/>
      <c r="E223" s="27"/>
    </row>
    <row r="224" spans="3:5" s="26" customFormat="1">
      <c r="C224" s="27"/>
      <c r="D224" s="27"/>
      <c r="E224" s="27"/>
    </row>
    <row r="225" spans="3:5" s="26" customFormat="1">
      <c r="C225" s="27"/>
      <c r="D225" s="27"/>
      <c r="E225" s="27"/>
    </row>
    <row r="226" spans="3:5" s="26" customFormat="1">
      <c r="C226" s="27"/>
      <c r="D226" s="27"/>
      <c r="E226" s="27"/>
    </row>
    <row r="227" spans="3:5" s="26" customFormat="1">
      <c r="C227" s="27"/>
      <c r="D227" s="27"/>
      <c r="E227" s="27"/>
    </row>
    <row r="228" spans="3:5" s="26" customFormat="1">
      <c r="C228" s="27"/>
      <c r="D228" s="27"/>
      <c r="E228" s="27"/>
    </row>
    <row r="229" spans="3:5" s="26" customFormat="1">
      <c r="C229" s="27"/>
      <c r="D229" s="27"/>
      <c r="E229" s="27"/>
    </row>
    <row r="230" spans="3:5" s="26" customFormat="1">
      <c r="C230" s="27"/>
      <c r="D230" s="27"/>
      <c r="E230" s="27"/>
    </row>
    <row r="231" spans="3:5" s="26" customFormat="1">
      <c r="C231" s="27"/>
      <c r="D231" s="27"/>
      <c r="E231" s="27"/>
    </row>
    <row r="232" spans="3:5" s="26" customFormat="1">
      <c r="C232" s="27"/>
      <c r="D232" s="27"/>
      <c r="E232" s="27"/>
    </row>
    <row r="233" spans="3:5" s="26" customFormat="1">
      <c r="C233" s="27"/>
      <c r="D233" s="27"/>
      <c r="E233" s="27"/>
    </row>
    <row r="234" spans="3:5" s="26" customFormat="1">
      <c r="C234" s="27"/>
      <c r="D234" s="27"/>
      <c r="E234" s="27"/>
    </row>
    <row r="235" spans="3:5" s="26" customFormat="1">
      <c r="C235" s="27"/>
      <c r="D235" s="27"/>
      <c r="E235" s="27"/>
    </row>
    <row r="236" spans="3:5" s="26" customFormat="1">
      <c r="C236" s="27"/>
      <c r="D236" s="27"/>
      <c r="E236" s="27"/>
    </row>
    <row r="237" spans="3:5" s="26" customFormat="1">
      <c r="C237" s="27"/>
      <c r="D237" s="27"/>
      <c r="E237" s="27"/>
    </row>
    <row r="238" spans="3:5" s="26" customFormat="1">
      <c r="C238" s="27"/>
      <c r="D238" s="27"/>
      <c r="E238" s="27"/>
    </row>
    <row r="239" spans="3:5" s="26" customFormat="1">
      <c r="C239" s="27"/>
      <c r="D239" s="27"/>
      <c r="E239" s="27"/>
    </row>
    <row r="240" spans="3:5" s="26" customFormat="1">
      <c r="C240" s="27"/>
      <c r="D240" s="27"/>
      <c r="E240" s="27"/>
    </row>
    <row r="241" spans="3:5" s="26" customFormat="1">
      <c r="C241" s="27"/>
      <c r="D241" s="27"/>
      <c r="E241" s="27"/>
    </row>
    <row r="242" spans="3:5" s="26" customFormat="1">
      <c r="C242" s="27"/>
      <c r="D242" s="27"/>
      <c r="E242" s="27"/>
    </row>
    <row r="243" spans="3:5" s="26" customFormat="1">
      <c r="C243" s="27"/>
      <c r="D243" s="27"/>
      <c r="E243" s="27"/>
    </row>
    <row r="244" spans="3:5" s="26" customFormat="1">
      <c r="C244" s="27"/>
      <c r="D244" s="27"/>
      <c r="E244" s="27"/>
    </row>
    <row r="245" spans="3:5" s="26" customFormat="1">
      <c r="C245" s="27"/>
      <c r="D245" s="27"/>
      <c r="E245" s="27"/>
    </row>
    <row r="246" spans="3:5" s="26" customFormat="1">
      <c r="C246" s="27"/>
      <c r="D246" s="27"/>
      <c r="E246" s="27"/>
    </row>
    <row r="247" spans="3:5" s="26" customFormat="1">
      <c r="C247" s="27"/>
      <c r="D247" s="27"/>
      <c r="E247" s="27"/>
    </row>
    <row r="248" spans="3:5" s="26" customFormat="1">
      <c r="C248" s="27"/>
      <c r="D248" s="27"/>
      <c r="E248" s="27"/>
    </row>
    <row r="249" spans="3:5" s="26" customFormat="1">
      <c r="C249" s="27"/>
      <c r="D249" s="27"/>
      <c r="E249" s="27"/>
    </row>
    <row r="250" spans="3:5" s="26" customFormat="1">
      <c r="C250" s="27"/>
      <c r="D250" s="27"/>
      <c r="E250" s="27"/>
    </row>
    <row r="251" spans="3:5" s="26" customFormat="1">
      <c r="C251" s="27"/>
      <c r="D251" s="27"/>
      <c r="E251" s="27"/>
    </row>
    <row r="252" spans="3:5" s="26" customFormat="1">
      <c r="C252" s="27"/>
      <c r="D252" s="27"/>
      <c r="E252" s="27"/>
    </row>
    <row r="253" spans="3:5" s="26" customFormat="1">
      <c r="C253" s="27"/>
      <c r="D253" s="27"/>
      <c r="E253" s="27"/>
    </row>
    <row r="254" spans="3:5" s="26" customFormat="1">
      <c r="C254" s="27"/>
      <c r="D254" s="27"/>
      <c r="E254" s="27"/>
    </row>
    <row r="255" spans="3:5" s="26" customFormat="1">
      <c r="C255" s="27"/>
      <c r="D255" s="27"/>
      <c r="E255" s="27"/>
    </row>
    <row r="256" spans="3:5" s="26" customFormat="1">
      <c r="C256" s="27"/>
      <c r="D256" s="27"/>
      <c r="E256" s="27"/>
    </row>
    <row r="257" spans="3:5" s="26" customFormat="1">
      <c r="C257" s="27"/>
      <c r="D257" s="27"/>
      <c r="E257" s="27"/>
    </row>
    <row r="258" spans="3:5" s="26" customFormat="1">
      <c r="C258" s="27"/>
      <c r="D258" s="27"/>
      <c r="E258" s="27"/>
    </row>
    <row r="259" spans="3:5" s="26" customFormat="1">
      <c r="C259" s="27"/>
      <c r="D259" s="27"/>
      <c r="E259" s="27"/>
    </row>
    <row r="260" spans="3:5" s="26" customFormat="1">
      <c r="C260" s="27"/>
      <c r="D260" s="27"/>
      <c r="E260" s="27"/>
    </row>
    <row r="261" spans="3:5" s="26" customFormat="1">
      <c r="C261" s="27"/>
      <c r="D261" s="27"/>
      <c r="E261" s="27"/>
    </row>
    <row r="262" spans="3:5" s="26" customFormat="1">
      <c r="C262" s="27"/>
      <c r="D262" s="27"/>
      <c r="E262" s="27"/>
    </row>
    <row r="263" spans="3:5" s="26" customFormat="1">
      <c r="C263" s="27"/>
      <c r="D263" s="27"/>
      <c r="E263" s="27"/>
    </row>
    <row r="264" spans="3:5" s="26" customFormat="1">
      <c r="C264" s="27"/>
      <c r="D264" s="27"/>
      <c r="E264" s="27"/>
    </row>
    <row r="265" spans="3:5" s="26" customFormat="1">
      <c r="C265" s="27"/>
      <c r="D265" s="27"/>
      <c r="E265" s="27"/>
    </row>
    <row r="266" spans="3:5" s="26" customFormat="1">
      <c r="C266" s="27"/>
      <c r="D266" s="27"/>
      <c r="E266" s="27"/>
    </row>
    <row r="267" spans="3:5" s="26" customFormat="1">
      <c r="C267" s="27"/>
      <c r="D267" s="27"/>
      <c r="E267" s="27"/>
    </row>
    <row r="268" spans="3:5" s="26" customFormat="1">
      <c r="C268" s="27"/>
      <c r="D268" s="27"/>
      <c r="E268" s="27"/>
    </row>
    <row r="269" spans="3:5" s="26" customFormat="1">
      <c r="C269" s="27"/>
      <c r="D269" s="27"/>
      <c r="E269" s="27"/>
    </row>
    <row r="270" spans="3:5" s="26" customFormat="1">
      <c r="C270" s="27"/>
      <c r="D270" s="27"/>
      <c r="E270" s="27"/>
    </row>
    <row r="271" spans="3:5" s="26" customFormat="1">
      <c r="C271" s="27"/>
      <c r="D271" s="27"/>
      <c r="E271" s="27"/>
    </row>
    <row r="272" spans="3:5" s="26" customFormat="1">
      <c r="C272" s="27"/>
      <c r="D272" s="27"/>
      <c r="E272" s="27"/>
    </row>
    <row r="273" spans="3:5" s="26" customFormat="1">
      <c r="C273" s="27"/>
      <c r="D273" s="27"/>
      <c r="E273" s="27"/>
    </row>
    <row r="274" spans="3:5" s="26" customFormat="1">
      <c r="C274" s="27"/>
      <c r="D274" s="27"/>
      <c r="E274" s="27"/>
    </row>
    <row r="275" spans="3:5" s="26" customFormat="1">
      <c r="C275" s="27"/>
      <c r="D275" s="27"/>
      <c r="E275" s="27"/>
    </row>
    <row r="276" spans="3:5" s="26" customFormat="1">
      <c r="C276" s="27"/>
      <c r="D276" s="27"/>
      <c r="E276" s="27"/>
    </row>
    <row r="277" spans="3:5" s="26" customFormat="1">
      <c r="C277" s="27"/>
      <c r="D277" s="27"/>
      <c r="E277" s="27"/>
    </row>
    <row r="278" spans="3:5" s="26" customFormat="1">
      <c r="C278" s="27"/>
      <c r="D278" s="27"/>
      <c r="E278" s="27"/>
    </row>
    <row r="279" spans="3:5" s="26" customFormat="1">
      <c r="C279" s="27"/>
      <c r="D279" s="27"/>
      <c r="E279" s="27"/>
    </row>
    <row r="280" spans="3:5" s="26" customFormat="1">
      <c r="C280" s="27"/>
      <c r="D280" s="27"/>
      <c r="E280" s="27"/>
    </row>
    <row r="281" spans="3:5" s="26" customFormat="1">
      <c r="C281" s="27"/>
      <c r="D281" s="27"/>
      <c r="E281" s="27"/>
    </row>
    <row r="282" spans="3:5" s="26" customFormat="1">
      <c r="C282" s="27"/>
      <c r="D282" s="27"/>
      <c r="E282" s="27"/>
    </row>
    <row r="283" spans="3:5" s="26" customFormat="1">
      <c r="C283" s="27"/>
      <c r="D283" s="27"/>
      <c r="E283" s="27"/>
    </row>
    <row r="284" spans="3:5" s="26" customFormat="1">
      <c r="C284" s="27"/>
      <c r="D284" s="27"/>
      <c r="E284" s="27"/>
    </row>
    <row r="285" spans="3:5" s="26" customFormat="1">
      <c r="C285" s="27"/>
      <c r="D285" s="27"/>
      <c r="E285" s="27"/>
    </row>
    <row r="286" spans="3:5" s="26" customFormat="1">
      <c r="C286" s="27"/>
      <c r="D286" s="27"/>
      <c r="E286" s="27"/>
    </row>
    <row r="287" spans="3:5" s="26" customFormat="1">
      <c r="C287" s="27"/>
      <c r="D287" s="27"/>
      <c r="E287" s="27"/>
    </row>
    <row r="288" spans="3:5" s="26" customFormat="1">
      <c r="C288" s="27"/>
      <c r="D288" s="27"/>
      <c r="E288" s="27"/>
    </row>
    <row r="289" spans="3:5" s="26" customFormat="1">
      <c r="C289" s="27"/>
      <c r="D289" s="27"/>
      <c r="E289" s="27"/>
    </row>
    <row r="290" spans="3:5" s="26" customFormat="1">
      <c r="C290" s="27"/>
      <c r="D290" s="27"/>
      <c r="E290" s="27"/>
    </row>
    <row r="291" spans="3:5" s="26" customFormat="1">
      <c r="C291" s="27"/>
      <c r="D291" s="27"/>
      <c r="E291" s="27"/>
    </row>
    <row r="292" spans="3:5" s="26" customFormat="1">
      <c r="C292" s="27"/>
      <c r="D292" s="27"/>
      <c r="E292" s="27"/>
    </row>
    <row r="293" spans="3:5" s="26" customFormat="1">
      <c r="C293" s="27"/>
      <c r="D293" s="27"/>
      <c r="E293" s="27"/>
    </row>
    <row r="294" spans="3:5" s="26" customFormat="1">
      <c r="C294" s="27"/>
      <c r="D294" s="27"/>
      <c r="E294" s="27"/>
    </row>
    <row r="295" spans="3:5" s="26" customFormat="1">
      <c r="C295" s="27"/>
      <c r="D295" s="27"/>
      <c r="E295" s="27"/>
    </row>
    <row r="296" spans="3:5" s="26" customFormat="1">
      <c r="C296" s="27"/>
      <c r="D296" s="27"/>
      <c r="E296" s="27"/>
    </row>
    <row r="297" spans="3:5" s="26" customFormat="1">
      <c r="C297" s="27"/>
      <c r="D297" s="27"/>
      <c r="E297" s="27"/>
    </row>
    <row r="298" spans="3:5" s="26" customFormat="1">
      <c r="C298" s="27"/>
      <c r="D298" s="27"/>
      <c r="E298" s="27"/>
    </row>
    <row r="299" spans="3:5" s="26" customFormat="1">
      <c r="C299" s="27"/>
      <c r="D299" s="27"/>
      <c r="E299" s="27"/>
    </row>
    <row r="300" spans="3:5" s="26" customFormat="1">
      <c r="C300" s="27"/>
      <c r="D300" s="27"/>
      <c r="E300" s="27"/>
    </row>
    <row r="301" spans="3:5" s="26" customFormat="1">
      <c r="C301" s="27"/>
      <c r="D301" s="27"/>
      <c r="E301" s="27"/>
    </row>
    <row r="302" spans="3:5" s="26" customFormat="1">
      <c r="C302" s="27"/>
      <c r="D302" s="27"/>
      <c r="E302" s="27"/>
    </row>
    <row r="303" spans="3:5" s="26" customFormat="1">
      <c r="C303" s="27"/>
      <c r="D303" s="27"/>
      <c r="E303" s="27"/>
    </row>
    <row r="304" spans="3:5" s="26" customFormat="1">
      <c r="C304" s="27"/>
      <c r="D304" s="27"/>
      <c r="E304" s="27"/>
    </row>
    <row r="305" spans="3:5" s="26" customFormat="1">
      <c r="C305" s="27"/>
      <c r="D305" s="27"/>
      <c r="E305" s="27"/>
    </row>
    <row r="306" spans="3:5" s="26" customFormat="1">
      <c r="C306" s="27"/>
      <c r="D306" s="27"/>
      <c r="E306" s="27"/>
    </row>
    <row r="307" spans="3:5" s="26" customFormat="1">
      <c r="C307" s="27"/>
      <c r="D307" s="27"/>
      <c r="E307" s="27"/>
    </row>
    <row r="308" spans="3:5" s="26" customFormat="1">
      <c r="C308" s="27"/>
      <c r="D308" s="27"/>
      <c r="E308" s="27"/>
    </row>
    <row r="309" spans="3:5" s="26" customFormat="1">
      <c r="C309" s="27"/>
      <c r="D309" s="27"/>
      <c r="E309" s="27"/>
    </row>
    <row r="310" spans="3:5" s="26" customFormat="1">
      <c r="C310" s="27"/>
      <c r="D310" s="27"/>
      <c r="E310" s="27"/>
    </row>
    <row r="311" spans="3:5" s="26" customFormat="1">
      <c r="C311" s="27"/>
      <c r="D311" s="27"/>
      <c r="E311" s="27"/>
    </row>
    <row r="312" spans="3:5" s="26" customFormat="1">
      <c r="C312" s="27"/>
      <c r="D312" s="27"/>
      <c r="E312" s="27"/>
    </row>
    <row r="313" spans="3:5" s="26" customFormat="1">
      <c r="C313" s="27"/>
      <c r="D313" s="27"/>
      <c r="E313" s="27"/>
    </row>
    <row r="314" spans="3:5" s="26" customFormat="1">
      <c r="C314" s="27"/>
      <c r="D314" s="27"/>
      <c r="E314" s="27"/>
    </row>
    <row r="315" spans="3:5" s="26" customFormat="1">
      <c r="C315" s="27"/>
      <c r="D315" s="27"/>
      <c r="E315" s="27"/>
    </row>
    <row r="316" spans="3:5" s="26" customFormat="1">
      <c r="C316" s="27"/>
      <c r="D316" s="27"/>
      <c r="E316" s="27"/>
    </row>
    <row r="317" spans="3:5" s="26" customFormat="1">
      <c r="C317" s="27"/>
      <c r="D317" s="27"/>
      <c r="E317" s="27"/>
    </row>
    <row r="318" spans="3:5" s="26" customFormat="1">
      <c r="C318" s="27"/>
      <c r="D318" s="27"/>
      <c r="E318" s="27"/>
    </row>
    <row r="319" spans="3:5" s="26" customFormat="1">
      <c r="C319" s="27"/>
      <c r="D319" s="27"/>
      <c r="E319" s="27"/>
    </row>
    <row r="320" spans="3:5" s="26" customFormat="1">
      <c r="C320" s="27"/>
      <c r="D320" s="27"/>
      <c r="E320" s="27"/>
    </row>
    <row r="321" spans="3:5" s="26" customFormat="1">
      <c r="C321" s="27"/>
      <c r="D321" s="27"/>
      <c r="E321" s="27"/>
    </row>
    <row r="322" spans="3:5" s="26" customFormat="1">
      <c r="C322" s="27"/>
      <c r="D322" s="27"/>
      <c r="E322" s="27"/>
    </row>
    <row r="323" spans="3:5" s="26" customFormat="1">
      <c r="C323" s="27"/>
      <c r="D323" s="27"/>
      <c r="E323" s="27"/>
    </row>
    <row r="324" spans="3:5" s="26" customFormat="1">
      <c r="C324" s="27"/>
      <c r="D324" s="27"/>
      <c r="E324" s="27"/>
    </row>
    <row r="325" spans="3:5" s="26" customFormat="1">
      <c r="C325" s="27"/>
      <c r="D325" s="27"/>
      <c r="E325" s="27"/>
    </row>
    <row r="326" spans="3:5" s="26" customFormat="1">
      <c r="C326" s="27"/>
      <c r="D326" s="27"/>
      <c r="E326" s="27"/>
    </row>
    <row r="327" spans="3:5" s="26" customFormat="1">
      <c r="C327" s="27"/>
      <c r="D327" s="27"/>
      <c r="E327" s="27"/>
    </row>
    <row r="328" spans="3:5" s="26" customFormat="1">
      <c r="C328" s="27"/>
      <c r="D328" s="27"/>
      <c r="E328" s="27"/>
    </row>
    <row r="329" spans="3:5" s="26" customFormat="1">
      <c r="C329" s="27"/>
      <c r="D329" s="27"/>
      <c r="E329" s="27"/>
    </row>
    <row r="330" spans="3:5" s="26" customFormat="1">
      <c r="C330" s="27"/>
      <c r="D330" s="27"/>
      <c r="E330" s="27"/>
    </row>
    <row r="331" spans="3:5" s="26" customFormat="1">
      <c r="C331" s="27"/>
      <c r="D331" s="27"/>
      <c r="E331" s="27"/>
    </row>
    <row r="332" spans="3:5" s="26" customFormat="1">
      <c r="C332" s="27"/>
      <c r="D332" s="27"/>
      <c r="E332" s="27"/>
    </row>
    <row r="333" spans="3:5" s="26" customFormat="1">
      <c r="C333" s="27"/>
      <c r="D333" s="27"/>
      <c r="E333" s="27"/>
    </row>
    <row r="334" spans="3:5" s="26" customFormat="1">
      <c r="C334" s="27"/>
      <c r="D334" s="27"/>
      <c r="E334" s="27"/>
    </row>
    <row r="335" spans="3:5" s="26" customFormat="1">
      <c r="C335" s="27"/>
      <c r="D335" s="27"/>
      <c r="E335" s="27"/>
    </row>
    <row r="336" spans="3:5" s="26" customFormat="1">
      <c r="C336" s="27"/>
      <c r="D336" s="27"/>
      <c r="E336" s="27"/>
    </row>
    <row r="337" spans="3:5" s="26" customFormat="1">
      <c r="C337" s="27"/>
      <c r="D337" s="27"/>
      <c r="E337" s="27"/>
    </row>
    <row r="338" spans="3:5" s="26" customFormat="1">
      <c r="C338" s="27"/>
      <c r="D338" s="27"/>
      <c r="E338" s="27"/>
    </row>
    <row r="339" spans="3:5" s="26" customFormat="1">
      <c r="C339" s="27"/>
      <c r="D339" s="27"/>
      <c r="E339" s="27"/>
    </row>
    <row r="340" spans="3:5" s="26" customFormat="1">
      <c r="C340" s="27"/>
      <c r="D340" s="27"/>
      <c r="E340" s="27"/>
    </row>
    <row r="341" spans="3:5" s="26" customFormat="1">
      <c r="C341" s="27"/>
      <c r="D341" s="27"/>
      <c r="E341" s="27"/>
    </row>
    <row r="342" spans="3:5" s="26" customFormat="1">
      <c r="C342" s="27"/>
      <c r="D342" s="27"/>
      <c r="E342" s="27"/>
    </row>
    <row r="343" spans="3:5" s="26" customFormat="1">
      <c r="C343" s="27"/>
      <c r="D343" s="27"/>
      <c r="E343" s="27"/>
    </row>
    <row r="344" spans="3:5" s="26" customFormat="1">
      <c r="C344" s="27"/>
      <c r="D344" s="27"/>
      <c r="E344" s="27"/>
    </row>
    <row r="345" spans="3:5" s="26" customFormat="1">
      <c r="C345" s="27"/>
      <c r="D345" s="27"/>
      <c r="E345" s="27"/>
    </row>
    <row r="346" spans="3:5" s="26" customFormat="1">
      <c r="C346" s="27"/>
      <c r="D346" s="27"/>
      <c r="E346" s="27"/>
    </row>
    <row r="347" spans="3:5" s="26" customFormat="1">
      <c r="C347" s="27"/>
      <c r="D347" s="27"/>
      <c r="E347" s="27"/>
    </row>
    <row r="348" spans="3:5" s="26" customFormat="1">
      <c r="C348" s="27"/>
      <c r="D348" s="27"/>
      <c r="E348" s="27"/>
    </row>
    <row r="349" spans="3:5" s="26" customFormat="1">
      <c r="C349" s="27"/>
      <c r="D349" s="27"/>
      <c r="E349" s="27"/>
    </row>
    <row r="350" spans="3:5" s="26" customFormat="1">
      <c r="C350" s="27"/>
      <c r="D350" s="27"/>
      <c r="E350" s="27"/>
    </row>
    <row r="351" spans="3:5" s="26" customFormat="1">
      <c r="C351" s="27"/>
      <c r="D351" s="27"/>
      <c r="E351" s="27"/>
    </row>
    <row r="352" spans="3:5" s="26" customFormat="1">
      <c r="C352" s="27"/>
      <c r="D352" s="27"/>
      <c r="E352" s="27"/>
    </row>
    <row r="353" spans="1:16" s="26" customFormat="1">
      <c r="C353" s="27"/>
      <c r="D353" s="27"/>
      <c r="E353" s="27"/>
    </row>
    <row r="354" spans="1:16" s="26" customFormat="1">
      <c r="C354" s="27"/>
      <c r="D354" s="27"/>
      <c r="E354" s="27"/>
    </row>
    <row r="355" spans="1:16" s="26" customFormat="1">
      <c r="C355" s="27"/>
      <c r="D355" s="27"/>
      <c r="E355" s="27"/>
    </row>
    <row r="356" spans="1:16" s="26" customFormat="1">
      <c r="C356" s="27"/>
      <c r="D356" s="27"/>
      <c r="E356" s="27"/>
    </row>
    <row r="357" spans="1:16" s="26" customFormat="1">
      <c r="C357" s="27"/>
      <c r="D357" s="27"/>
      <c r="E357" s="27"/>
    </row>
    <row r="358" spans="1:16" s="26" customFormat="1">
      <c r="A358" s="28"/>
      <c r="B358" s="37"/>
      <c r="C358" s="40"/>
      <c r="D358" s="40"/>
      <c r="E358" s="40"/>
      <c r="F358" s="37"/>
      <c r="G358" s="28"/>
      <c r="H358" s="28"/>
      <c r="I358" s="28"/>
      <c r="J358" s="28"/>
      <c r="K358" s="28"/>
      <c r="L358" s="28"/>
      <c r="M358" s="28"/>
      <c r="N358" s="28"/>
      <c r="O358" s="28"/>
      <c r="P358" s="28"/>
    </row>
    <row r="359" spans="1:16" s="26" customFormat="1">
      <c r="A359" s="28"/>
      <c r="B359" s="37"/>
      <c r="C359" s="40"/>
      <c r="D359" s="40"/>
      <c r="E359" s="40"/>
      <c r="F359" s="37"/>
      <c r="G359" s="28"/>
      <c r="H359" s="28"/>
      <c r="I359" s="28"/>
      <c r="J359" s="28"/>
      <c r="K359" s="28"/>
      <c r="L359" s="28"/>
      <c r="M359" s="28"/>
      <c r="N359" s="28"/>
      <c r="O359" s="28"/>
      <c r="P359" s="28"/>
    </row>
  </sheetData>
  <mergeCells count="25">
    <mergeCell ref="A67:K67"/>
    <mergeCell ref="N69:O69"/>
    <mergeCell ref="A72:B72"/>
    <mergeCell ref="G72:H72"/>
    <mergeCell ref="A69:B69"/>
    <mergeCell ref="D69:E69"/>
    <mergeCell ref="G69:H69"/>
    <mergeCell ref="I69:M69"/>
    <mergeCell ref="C14:N14"/>
    <mergeCell ref="A16:A17"/>
    <mergeCell ref="B16:B17"/>
    <mergeCell ref="C16:C17"/>
    <mergeCell ref="D16:D17"/>
    <mergeCell ref="E16:E17"/>
    <mergeCell ref="F16:K16"/>
    <mergeCell ref="L16:P16"/>
    <mergeCell ref="C10:P10"/>
    <mergeCell ref="A11:B11"/>
    <mergeCell ref="A12:P12"/>
    <mergeCell ref="A13:P13"/>
    <mergeCell ref="A4:P4"/>
    <mergeCell ref="A5:P5"/>
    <mergeCell ref="C7:P7"/>
    <mergeCell ref="C8:P8"/>
    <mergeCell ref="C9:P9"/>
  </mergeCells>
  <pageMargins left="0.48" right="0.43307086614173229" top="0.74803149606299213" bottom="0.6692913385826772" header="0.51181102362204722" footer="0.43307086614173229"/>
  <pageSetup paperSize="9" scale="91" orientation="landscape" r:id="rId1"/>
  <headerFooter alignWithMargins="0">
    <oddFooter>&amp;R&amp;P lapa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5"/>
  <sheetViews>
    <sheetView view="pageBreakPreview" zoomScaleNormal="100" zoomScaleSheetLayoutView="100" workbookViewId="0">
      <selection activeCell="C73" sqref="C73:C77"/>
    </sheetView>
  </sheetViews>
  <sheetFormatPr defaultRowHeight="12.75"/>
  <cols>
    <col min="1" max="1" width="4.140625" style="28" customWidth="1"/>
    <col min="2" max="2" width="12.5703125" style="37" customWidth="1"/>
    <col min="3" max="3" width="40" style="40" customWidth="1"/>
    <col min="4" max="4" width="5.85546875" style="40" bestFit="1" customWidth="1"/>
    <col min="5" max="5" width="12.140625" style="40" customWidth="1"/>
    <col min="6" max="6" width="5.7109375" style="37" bestFit="1" customWidth="1"/>
    <col min="7" max="7" width="5.7109375" style="28" bestFit="1" customWidth="1"/>
    <col min="8" max="8" width="7.28515625" style="28" customWidth="1"/>
    <col min="9" max="9" width="6.7109375" style="28" bestFit="1" customWidth="1"/>
    <col min="10" max="10" width="7" style="28" bestFit="1" customWidth="1"/>
    <col min="11" max="11" width="7" style="28" customWidth="1"/>
    <col min="12" max="16" width="8.42578125" style="28" customWidth="1"/>
    <col min="17" max="16384" width="9.140625" style="28"/>
  </cols>
  <sheetData>
    <row r="1" spans="1:16">
      <c r="B1" s="26"/>
      <c r="C1" s="27"/>
      <c r="D1" s="27"/>
      <c r="E1" s="27"/>
      <c r="F1" s="26"/>
      <c r="P1" s="71" t="s">
        <v>41</v>
      </c>
    </row>
    <row r="2" spans="1:16">
      <c r="B2" s="26"/>
      <c r="C2" s="27"/>
      <c r="D2" s="27"/>
      <c r="E2" s="27"/>
      <c r="F2" s="26"/>
      <c r="P2" s="71" t="s">
        <v>76</v>
      </c>
    </row>
    <row r="3" spans="1:16">
      <c r="B3" s="26"/>
      <c r="C3" s="27"/>
      <c r="D3" s="27"/>
      <c r="E3" s="27"/>
      <c r="F3" s="26"/>
      <c r="P3" s="71" t="s">
        <v>42</v>
      </c>
    </row>
    <row r="4" spans="1:16" ht="15.75">
      <c r="A4" s="208" t="s">
        <v>43</v>
      </c>
      <c r="B4" s="208"/>
      <c r="C4" s="208"/>
      <c r="D4" s="208"/>
      <c r="E4" s="208"/>
      <c r="F4" s="208"/>
      <c r="G4" s="208"/>
      <c r="H4" s="208"/>
      <c r="I4" s="208"/>
      <c r="J4" s="208"/>
      <c r="K4" s="208"/>
      <c r="L4" s="208"/>
      <c r="M4" s="208"/>
      <c r="N4" s="208"/>
      <c r="O4" s="208"/>
      <c r="P4" s="208"/>
    </row>
    <row r="5" spans="1:16" ht="14.25">
      <c r="A5" s="209" t="s">
        <v>44</v>
      </c>
      <c r="B5" s="209"/>
      <c r="C5" s="209"/>
      <c r="D5" s="209"/>
      <c r="E5" s="209"/>
      <c r="F5" s="209"/>
      <c r="G5" s="209"/>
      <c r="H5" s="209"/>
      <c r="I5" s="209"/>
      <c r="J5" s="209"/>
      <c r="K5" s="209"/>
      <c r="L5" s="209"/>
      <c r="M5" s="209"/>
      <c r="N5" s="209"/>
      <c r="O5" s="209"/>
      <c r="P5" s="209"/>
    </row>
    <row r="6" spans="1:16" ht="3" customHeight="1">
      <c r="A6" s="72"/>
      <c r="B6" s="72"/>
      <c r="C6" s="72"/>
      <c r="D6" s="72"/>
      <c r="E6" s="72"/>
      <c r="F6" s="72"/>
      <c r="G6" s="72"/>
      <c r="H6" s="72"/>
      <c r="I6" s="72"/>
      <c r="J6" s="72"/>
      <c r="K6" s="72"/>
      <c r="L6" s="72"/>
      <c r="M6" s="72"/>
      <c r="N6" s="72"/>
      <c r="O6" s="72"/>
      <c r="P6" s="72"/>
    </row>
    <row r="7" spans="1:16" ht="15.75" customHeight="1">
      <c r="A7" s="73" t="s">
        <v>45</v>
      </c>
      <c r="B7" s="74"/>
      <c r="C7" s="210" t="s">
        <v>77</v>
      </c>
      <c r="D7" s="210"/>
      <c r="E7" s="210"/>
      <c r="F7" s="210"/>
      <c r="G7" s="210"/>
      <c r="H7" s="210"/>
      <c r="I7" s="210"/>
      <c r="J7" s="210"/>
      <c r="K7" s="210"/>
      <c r="L7" s="210"/>
      <c r="M7" s="210"/>
      <c r="N7" s="210"/>
      <c r="O7" s="210"/>
      <c r="P7" s="210"/>
    </row>
    <row r="8" spans="1:16" ht="15" customHeight="1">
      <c r="A8" s="75" t="s">
        <v>46</v>
      </c>
      <c r="B8" s="76"/>
      <c r="C8" s="210" t="s">
        <v>78</v>
      </c>
      <c r="D8" s="210"/>
      <c r="E8" s="210"/>
      <c r="F8" s="210"/>
      <c r="G8" s="210"/>
      <c r="H8" s="210"/>
      <c r="I8" s="210"/>
      <c r="J8" s="210"/>
      <c r="K8" s="210"/>
      <c r="L8" s="210"/>
      <c r="M8" s="210"/>
      <c r="N8" s="210"/>
      <c r="O8" s="210"/>
      <c r="P8" s="210"/>
    </row>
    <row r="9" spans="1:16" ht="15">
      <c r="A9" s="75" t="s">
        <v>47</v>
      </c>
      <c r="B9" s="76"/>
      <c r="C9" s="221" t="s">
        <v>79</v>
      </c>
      <c r="D9" s="221"/>
      <c r="E9" s="221"/>
      <c r="F9" s="221"/>
      <c r="G9" s="221"/>
      <c r="H9" s="221"/>
      <c r="I9" s="221"/>
      <c r="J9" s="221"/>
      <c r="K9" s="221"/>
      <c r="L9" s="221"/>
      <c r="M9" s="221"/>
      <c r="N9" s="221"/>
      <c r="O9" s="221"/>
      <c r="P9" s="221"/>
    </row>
    <row r="10" spans="1:16" ht="15" customHeight="1">
      <c r="A10" s="75" t="s">
        <v>48</v>
      </c>
      <c r="B10" s="92"/>
      <c r="C10" s="220" t="s">
        <v>49</v>
      </c>
      <c r="D10" s="220"/>
      <c r="E10" s="220"/>
      <c r="F10" s="220"/>
      <c r="G10" s="220"/>
      <c r="H10" s="220"/>
      <c r="I10" s="220"/>
      <c r="J10" s="220"/>
      <c r="K10" s="220"/>
      <c r="L10" s="220"/>
      <c r="M10" s="220"/>
      <c r="N10" s="220"/>
      <c r="O10" s="220"/>
      <c r="P10" s="220"/>
    </row>
    <row r="11" spans="1:16" ht="30.75" customHeight="1">
      <c r="A11" s="214" t="s">
        <v>50</v>
      </c>
      <c r="B11" s="214"/>
      <c r="C11" s="113"/>
      <c r="D11" s="109"/>
      <c r="E11" s="110"/>
      <c r="F11" s="110"/>
      <c r="G11" s="110"/>
      <c r="H11" s="111"/>
      <c r="I11" s="111"/>
      <c r="J11" s="112"/>
      <c r="K11" s="72"/>
      <c r="L11" s="72"/>
      <c r="M11" s="72"/>
      <c r="N11" s="72"/>
      <c r="O11" s="72"/>
      <c r="P11" s="72"/>
    </row>
    <row r="12" spans="1:16" s="26" customFormat="1" ht="5.25" customHeight="1">
      <c r="C12" s="27"/>
      <c r="D12" s="27"/>
      <c r="E12" s="27"/>
      <c r="L12" s="259"/>
      <c r="M12" s="259"/>
      <c r="N12" s="259"/>
      <c r="O12" s="259"/>
      <c r="P12" s="259"/>
    </row>
    <row r="13" spans="1:16" s="26" customFormat="1" ht="12.75" customHeight="1">
      <c r="A13" s="257" t="s">
        <v>267</v>
      </c>
      <c r="B13" s="257"/>
      <c r="C13" s="257"/>
      <c r="D13" s="257"/>
      <c r="E13" s="257"/>
      <c r="F13" s="257"/>
      <c r="G13" s="257"/>
      <c r="H13" s="257"/>
      <c r="I13" s="257"/>
      <c r="J13" s="257"/>
      <c r="K13" s="257"/>
      <c r="L13" s="257"/>
      <c r="M13" s="257"/>
      <c r="N13" s="257"/>
      <c r="O13" s="257"/>
      <c r="P13" s="257"/>
    </row>
    <row r="14" spans="1:16" s="26" customFormat="1" ht="12.75" customHeight="1">
      <c r="A14" s="257" t="s">
        <v>265</v>
      </c>
      <c r="B14" s="257"/>
      <c r="C14" s="257"/>
      <c r="D14" s="257"/>
      <c r="E14" s="257"/>
      <c r="F14" s="257"/>
      <c r="G14" s="257"/>
      <c r="H14" s="257"/>
      <c r="I14" s="257"/>
      <c r="J14" s="257"/>
      <c r="K14" s="257"/>
      <c r="L14" s="257"/>
      <c r="M14" s="257"/>
      <c r="N14" s="257"/>
      <c r="O14" s="257"/>
      <c r="P14" s="257"/>
    </row>
    <row r="15" spans="1:16" s="26" customFormat="1">
      <c r="C15" s="258" t="s">
        <v>9</v>
      </c>
      <c r="D15" s="258"/>
      <c r="E15" s="258"/>
      <c r="F15" s="258"/>
      <c r="G15" s="258"/>
      <c r="H15" s="258"/>
      <c r="I15" s="258"/>
      <c r="J15" s="258"/>
      <c r="K15" s="258"/>
      <c r="L15" s="258"/>
      <c r="M15" s="258"/>
      <c r="N15" s="258"/>
    </row>
    <row r="16" spans="1:16" ht="13.5" thickBot="1">
      <c r="B16" s="28"/>
      <c r="C16" s="28"/>
      <c r="D16" s="28"/>
      <c r="E16" s="28"/>
      <c r="F16" s="28"/>
      <c r="I16" s="30"/>
      <c r="J16" s="30"/>
      <c r="K16" s="30"/>
      <c r="L16" s="29"/>
      <c r="M16" s="29"/>
      <c r="N16" s="29"/>
      <c r="O16" s="31"/>
      <c r="P16" s="31"/>
    </row>
    <row r="17" spans="1:16" s="7" customFormat="1" ht="13.5" thickBot="1">
      <c r="A17" s="255" t="s">
        <v>0</v>
      </c>
      <c r="B17" s="255" t="s">
        <v>17</v>
      </c>
      <c r="C17" s="253" t="s">
        <v>18</v>
      </c>
      <c r="D17" s="255" t="s">
        <v>19</v>
      </c>
      <c r="E17" s="255" t="s">
        <v>20</v>
      </c>
      <c r="F17" s="269" t="s">
        <v>21</v>
      </c>
      <c r="G17" s="269"/>
      <c r="H17" s="269"/>
      <c r="I17" s="269"/>
      <c r="J17" s="269"/>
      <c r="K17" s="269"/>
      <c r="L17" s="269" t="s">
        <v>22</v>
      </c>
      <c r="M17" s="269"/>
      <c r="N17" s="269"/>
      <c r="O17" s="269"/>
      <c r="P17" s="269"/>
    </row>
    <row r="18" spans="1:16" s="7" customFormat="1" ht="69.75" customHeight="1" thickBot="1">
      <c r="A18" s="256"/>
      <c r="B18" s="256"/>
      <c r="C18" s="254"/>
      <c r="D18" s="256"/>
      <c r="E18" s="256"/>
      <c r="F18" s="8" t="s">
        <v>23</v>
      </c>
      <c r="G18" s="9" t="s">
        <v>30</v>
      </c>
      <c r="H18" s="9" t="s">
        <v>31</v>
      </c>
      <c r="I18" s="9" t="s">
        <v>74</v>
      </c>
      <c r="J18" s="9" t="s">
        <v>32</v>
      </c>
      <c r="K18" s="8" t="s">
        <v>33</v>
      </c>
      <c r="L18" s="9" t="s">
        <v>24</v>
      </c>
      <c r="M18" s="9" t="s">
        <v>31</v>
      </c>
      <c r="N18" s="9" t="s">
        <v>74</v>
      </c>
      <c r="O18" s="9" t="s">
        <v>32</v>
      </c>
      <c r="P18" s="9" t="s">
        <v>34</v>
      </c>
    </row>
    <row r="19" spans="1:16" s="7" customFormat="1" ht="13.5" thickBot="1">
      <c r="A19" s="17" t="s">
        <v>25</v>
      </c>
      <c r="B19" s="18" t="s">
        <v>26</v>
      </c>
      <c r="C19" s="19">
        <v>3</v>
      </c>
      <c r="D19" s="20">
        <v>4</v>
      </c>
      <c r="E19" s="19">
        <v>5</v>
      </c>
      <c r="F19" s="20">
        <v>6</v>
      </c>
      <c r="G19" s="19">
        <v>7</v>
      </c>
      <c r="H19" s="19">
        <v>8</v>
      </c>
      <c r="I19" s="20">
        <v>9</v>
      </c>
      <c r="J19" s="20">
        <v>10</v>
      </c>
      <c r="K19" s="19">
        <v>11</v>
      </c>
      <c r="L19" s="19">
        <v>12</v>
      </c>
      <c r="M19" s="19">
        <v>13</v>
      </c>
      <c r="N19" s="20">
        <v>14</v>
      </c>
      <c r="O19" s="20">
        <v>15</v>
      </c>
      <c r="P19" s="21">
        <v>16</v>
      </c>
    </row>
    <row r="20" spans="1:16">
      <c r="A20" s="173"/>
      <c r="B20" s="32"/>
      <c r="C20" s="174" t="s">
        <v>268</v>
      </c>
      <c r="D20" s="175"/>
      <c r="E20" s="176"/>
      <c r="F20" s="35"/>
      <c r="G20" s="35"/>
      <c r="H20" s="35"/>
      <c r="I20" s="35"/>
      <c r="J20" s="35"/>
      <c r="K20" s="35"/>
      <c r="L20" s="35"/>
      <c r="M20" s="35"/>
      <c r="N20" s="35"/>
      <c r="O20" s="35"/>
      <c r="P20" s="35"/>
    </row>
    <row r="21" spans="1:16" ht="25.5">
      <c r="A21" s="177">
        <v>1</v>
      </c>
      <c r="B21" s="15" t="s">
        <v>105</v>
      </c>
      <c r="C21" s="192" t="s">
        <v>269</v>
      </c>
      <c r="D21" s="15" t="s">
        <v>39</v>
      </c>
      <c r="E21" s="179">
        <v>5</v>
      </c>
      <c r="F21" s="35"/>
      <c r="G21" s="35"/>
      <c r="H21" s="35"/>
      <c r="I21" s="35"/>
      <c r="J21" s="35"/>
      <c r="K21" s="35"/>
      <c r="L21" s="35"/>
      <c r="M21" s="35"/>
      <c r="N21" s="35"/>
      <c r="O21" s="35"/>
      <c r="P21" s="166"/>
    </row>
    <row r="22" spans="1:16" ht="25.5">
      <c r="A22" s="177">
        <v>2</v>
      </c>
      <c r="B22" s="15" t="s">
        <v>105</v>
      </c>
      <c r="C22" s="192" t="s">
        <v>270</v>
      </c>
      <c r="D22" s="15" t="s">
        <v>100</v>
      </c>
      <c r="E22" s="179">
        <f>E21</f>
        <v>5</v>
      </c>
      <c r="F22" s="35"/>
      <c r="G22" s="35"/>
      <c r="H22" s="35"/>
      <c r="I22" s="35"/>
      <c r="J22" s="35"/>
      <c r="K22" s="35"/>
      <c r="L22" s="35"/>
      <c r="M22" s="35"/>
      <c r="N22" s="35"/>
      <c r="O22" s="35"/>
      <c r="P22" s="166"/>
    </row>
    <row r="23" spans="1:16" ht="76.5">
      <c r="A23" s="177">
        <v>3</v>
      </c>
      <c r="B23" s="15" t="s">
        <v>105</v>
      </c>
      <c r="C23" s="192" t="s">
        <v>271</v>
      </c>
      <c r="D23" s="15" t="s">
        <v>39</v>
      </c>
      <c r="E23" s="183">
        <v>7</v>
      </c>
      <c r="F23" s="35"/>
      <c r="G23" s="35"/>
      <c r="H23" s="35"/>
      <c r="I23" s="35"/>
      <c r="J23" s="35"/>
      <c r="K23" s="35"/>
      <c r="L23" s="35"/>
      <c r="M23" s="35"/>
      <c r="N23" s="35"/>
      <c r="O23" s="35"/>
      <c r="P23" s="166"/>
    </row>
    <row r="24" spans="1:16" ht="38.25">
      <c r="A24" s="177">
        <v>4</v>
      </c>
      <c r="B24" s="15" t="s">
        <v>105</v>
      </c>
      <c r="C24" s="192" t="s">
        <v>272</v>
      </c>
      <c r="D24" s="15" t="s">
        <v>87</v>
      </c>
      <c r="E24" s="183">
        <f>E23*1.8</f>
        <v>12.6</v>
      </c>
      <c r="F24" s="35"/>
      <c r="G24" s="35"/>
      <c r="H24" s="35"/>
      <c r="I24" s="35"/>
      <c r="J24" s="35"/>
      <c r="K24" s="35"/>
      <c r="L24" s="35"/>
      <c r="M24" s="35"/>
      <c r="N24" s="35"/>
      <c r="O24" s="35"/>
      <c r="P24" s="166"/>
    </row>
    <row r="25" spans="1:16" ht="25.5">
      <c r="A25" s="177">
        <v>5</v>
      </c>
      <c r="B25" s="15"/>
      <c r="C25" s="193" t="s">
        <v>537</v>
      </c>
      <c r="D25" s="15" t="s">
        <v>87</v>
      </c>
      <c r="E25" s="179">
        <f>E24*1.2</f>
        <v>15.12</v>
      </c>
      <c r="F25" s="35"/>
      <c r="G25" s="35"/>
      <c r="H25" s="35"/>
      <c r="I25" s="35"/>
      <c r="J25" s="35"/>
      <c r="K25" s="35"/>
      <c r="L25" s="35"/>
      <c r="M25" s="35"/>
      <c r="N25" s="35"/>
      <c r="O25" s="35"/>
      <c r="P25" s="166"/>
    </row>
    <row r="26" spans="1:16" ht="25.5">
      <c r="A26" s="177">
        <v>6</v>
      </c>
      <c r="B26" s="15"/>
      <c r="C26" s="193" t="s">
        <v>538</v>
      </c>
      <c r="D26" s="15" t="s">
        <v>87</v>
      </c>
      <c r="E26" s="179">
        <f>E25</f>
        <v>15.12</v>
      </c>
      <c r="F26" s="35"/>
      <c r="G26" s="35"/>
      <c r="H26" s="35"/>
      <c r="I26" s="35"/>
      <c r="J26" s="35"/>
      <c r="K26" s="35"/>
      <c r="L26" s="35"/>
      <c r="M26" s="35"/>
      <c r="N26" s="35"/>
      <c r="O26" s="35"/>
      <c r="P26" s="166"/>
    </row>
    <row r="27" spans="1:16">
      <c r="A27" s="177">
        <v>7</v>
      </c>
      <c r="B27" s="15"/>
      <c r="C27" s="193" t="s">
        <v>273</v>
      </c>
      <c r="D27" s="15" t="s">
        <v>87</v>
      </c>
      <c r="E27" s="179">
        <f>E24</f>
        <v>12.6</v>
      </c>
      <c r="F27" s="35"/>
      <c r="G27" s="35"/>
      <c r="H27" s="35"/>
      <c r="I27" s="35"/>
      <c r="J27" s="35"/>
      <c r="K27" s="35"/>
      <c r="L27" s="35"/>
      <c r="M27" s="35"/>
      <c r="N27" s="35"/>
      <c r="O27" s="35"/>
      <c r="P27" s="166"/>
    </row>
    <row r="28" spans="1:16">
      <c r="A28" s="194"/>
      <c r="B28" s="195"/>
      <c r="C28" s="196" t="s">
        <v>274</v>
      </c>
      <c r="D28" s="197"/>
      <c r="E28" s="198"/>
      <c r="F28" s="35"/>
      <c r="G28" s="35"/>
      <c r="H28" s="35"/>
      <c r="I28" s="35"/>
      <c r="J28" s="35"/>
      <c r="K28" s="35"/>
      <c r="L28" s="35"/>
      <c r="M28" s="35"/>
      <c r="N28" s="35"/>
      <c r="O28" s="35"/>
      <c r="P28" s="166"/>
    </row>
    <row r="29" spans="1:16" ht="63.75">
      <c r="A29" s="177">
        <v>1</v>
      </c>
      <c r="B29" s="15" t="s">
        <v>105</v>
      </c>
      <c r="C29" s="189" t="s">
        <v>275</v>
      </c>
      <c r="D29" s="186" t="s">
        <v>90</v>
      </c>
      <c r="E29" s="188">
        <v>77</v>
      </c>
      <c r="F29" s="35"/>
      <c r="G29" s="35"/>
      <c r="H29" s="35"/>
      <c r="I29" s="35"/>
      <c r="J29" s="35"/>
      <c r="K29" s="35"/>
      <c r="L29" s="35"/>
      <c r="M29" s="35"/>
      <c r="N29" s="35"/>
      <c r="O29" s="35"/>
      <c r="P29" s="166"/>
    </row>
    <row r="30" spans="1:16" ht="25.5">
      <c r="A30" s="177">
        <v>2</v>
      </c>
      <c r="B30" s="15" t="s">
        <v>105</v>
      </c>
      <c r="C30" s="192" t="s">
        <v>276</v>
      </c>
      <c r="D30" s="15" t="s">
        <v>100</v>
      </c>
      <c r="E30" s="179">
        <v>1</v>
      </c>
      <c r="F30" s="35"/>
      <c r="G30" s="35"/>
      <c r="H30" s="35"/>
      <c r="I30" s="35"/>
      <c r="J30" s="35"/>
      <c r="K30" s="35"/>
      <c r="L30" s="35"/>
      <c r="M30" s="35"/>
      <c r="N30" s="35"/>
      <c r="O30" s="35"/>
      <c r="P30" s="166"/>
    </row>
    <row r="31" spans="1:16">
      <c r="A31" s="194"/>
      <c r="B31" s="195"/>
      <c r="C31" s="196" t="s">
        <v>277</v>
      </c>
      <c r="D31" s="197"/>
      <c r="E31" s="198"/>
      <c r="F31" s="35"/>
      <c r="G31" s="35"/>
      <c r="H31" s="35"/>
      <c r="I31" s="35"/>
      <c r="J31" s="35"/>
      <c r="K31" s="35"/>
      <c r="L31" s="35"/>
      <c r="M31" s="35"/>
      <c r="N31" s="35"/>
      <c r="O31" s="35"/>
      <c r="P31" s="166"/>
    </row>
    <row r="32" spans="1:16" ht="51">
      <c r="A32" s="177">
        <v>1</v>
      </c>
      <c r="B32" s="15" t="s">
        <v>105</v>
      </c>
      <c r="C32" s="189" t="s">
        <v>278</v>
      </c>
      <c r="D32" s="186" t="s">
        <v>100</v>
      </c>
      <c r="E32" s="188">
        <v>1</v>
      </c>
      <c r="F32" s="35"/>
      <c r="G32" s="35"/>
      <c r="H32" s="35"/>
      <c r="I32" s="35"/>
      <c r="J32" s="35"/>
      <c r="K32" s="35"/>
      <c r="L32" s="35"/>
      <c r="M32" s="35"/>
      <c r="N32" s="35"/>
      <c r="O32" s="35"/>
      <c r="P32" s="166"/>
    </row>
    <row r="33" spans="1:16">
      <c r="A33" s="177">
        <v>2</v>
      </c>
      <c r="B33" s="15" t="s">
        <v>105</v>
      </c>
      <c r="C33" s="192" t="s">
        <v>279</v>
      </c>
      <c r="D33" s="15" t="s">
        <v>90</v>
      </c>
      <c r="E33" s="179">
        <v>3</v>
      </c>
      <c r="F33" s="35"/>
      <c r="G33" s="35"/>
      <c r="H33" s="35"/>
      <c r="I33" s="35"/>
      <c r="J33" s="35"/>
      <c r="K33" s="35"/>
      <c r="L33" s="35"/>
      <c r="M33" s="35"/>
      <c r="N33" s="35"/>
      <c r="O33" s="35"/>
      <c r="P33" s="166"/>
    </row>
    <row r="34" spans="1:16">
      <c r="A34" s="194"/>
      <c r="B34" s="195"/>
      <c r="C34" s="196" t="s">
        <v>280</v>
      </c>
      <c r="D34" s="197"/>
      <c r="E34" s="198"/>
      <c r="F34" s="35"/>
      <c r="G34" s="35"/>
      <c r="H34" s="35"/>
      <c r="I34" s="35"/>
      <c r="J34" s="35"/>
      <c r="K34" s="35"/>
      <c r="L34" s="35"/>
      <c r="M34" s="35"/>
      <c r="N34" s="35"/>
      <c r="O34" s="35"/>
      <c r="P34" s="166"/>
    </row>
    <row r="35" spans="1:16" ht="38.25">
      <c r="A35" s="177">
        <v>1</v>
      </c>
      <c r="B35" s="15" t="s">
        <v>105</v>
      </c>
      <c r="C35" s="192" t="s">
        <v>281</v>
      </c>
      <c r="D35" s="15" t="s">
        <v>87</v>
      </c>
      <c r="E35" s="179">
        <f>(12.07*26.51-6.55*2*0.99)*1.2*0.1</f>
        <v>36.840804000000006</v>
      </c>
      <c r="F35" s="35"/>
      <c r="G35" s="35"/>
      <c r="H35" s="35"/>
      <c r="I35" s="35"/>
      <c r="J35" s="35"/>
      <c r="K35" s="35"/>
      <c r="L35" s="35"/>
      <c r="M35" s="35"/>
      <c r="N35" s="35"/>
      <c r="O35" s="35"/>
      <c r="P35" s="166"/>
    </row>
    <row r="36" spans="1:16" ht="25.5">
      <c r="A36" s="177">
        <v>2</v>
      </c>
      <c r="B36" s="15"/>
      <c r="C36" s="193" t="s">
        <v>537</v>
      </c>
      <c r="D36" s="15" t="s">
        <v>87</v>
      </c>
      <c r="E36" s="179">
        <f>E35*1.2</f>
        <v>44.208964800000004</v>
      </c>
      <c r="F36" s="35"/>
      <c r="G36" s="35"/>
      <c r="H36" s="35"/>
      <c r="I36" s="35"/>
      <c r="J36" s="35"/>
      <c r="K36" s="35"/>
      <c r="L36" s="35"/>
      <c r="M36" s="35"/>
      <c r="N36" s="35"/>
      <c r="O36" s="35"/>
      <c r="P36" s="166"/>
    </row>
    <row r="37" spans="1:16" ht="25.5">
      <c r="A37" s="177">
        <v>3</v>
      </c>
      <c r="B37" s="15"/>
      <c r="C37" s="193" t="s">
        <v>538</v>
      </c>
      <c r="D37" s="15" t="s">
        <v>87</v>
      </c>
      <c r="E37" s="179">
        <f>E36</f>
        <v>44.208964800000004</v>
      </c>
      <c r="F37" s="35"/>
      <c r="G37" s="35"/>
      <c r="H37" s="35"/>
      <c r="I37" s="35"/>
      <c r="J37" s="35"/>
      <c r="K37" s="35"/>
      <c r="L37" s="35"/>
      <c r="M37" s="35"/>
      <c r="N37" s="35"/>
      <c r="O37" s="35"/>
      <c r="P37" s="166"/>
    </row>
    <row r="38" spans="1:16">
      <c r="A38" s="177">
        <v>4</v>
      </c>
      <c r="B38" s="15"/>
      <c r="C38" s="193" t="s">
        <v>273</v>
      </c>
      <c r="D38" s="15" t="s">
        <v>87</v>
      </c>
      <c r="E38" s="179">
        <f>E35</f>
        <v>36.840804000000006</v>
      </c>
      <c r="F38" s="35"/>
      <c r="G38" s="35"/>
      <c r="H38" s="35"/>
      <c r="I38" s="35"/>
      <c r="J38" s="35"/>
      <c r="K38" s="35"/>
      <c r="L38" s="35"/>
      <c r="M38" s="35"/>
      <c r="N38" s="35"/>
      <c r="O38" s="35"/>
      <c r="P38" s="166"/>
    </row>
    <row r="39" spans="1:16" ht="25.5">
      <c r="A39" s="177">
        <v>5</v>
      </c>
      <c r="B39" s="15" t="s">
        <v>105</v>
      </c>
      <c r="C39" s="192" t="s">
        <v>282</v>
      </c>
      <c r="D39" s="15" t="s">
        <v>87</v>
      </c>
      <c r="E39" s="179">
        <v>5</v>
      </c>
      <c r="F39" s="35"/>
      <c r="G39" s="35"/>
      <c r="H39" s="35"/>
      <c r="I39" s="35"/>
      <c r="J39" s="35"/>
      <c r="K39" s="35"/>
      <c r="L39" s="35"/>
      <c r="M39" s="35"/>
      <c r="N39" s="35"/>
      <c r="O39" s="35"/>
      <c r="P39" s="166"/>
    </row>
    <row r="40" spans="1:16" ht="25.5">
      <c r="A40" s="177">
        <v>6</v>
      </c>
      <c r="B40" s="15"/>
      <c r="C40" s="193" t="s">
        <v>537</v>
      </c>
      <c r="D40" s="15" t="s">
        <v>87</v>
      </c>
      <c r="E40" s="179">
        <f>E39*1.2</f>
        <v>6</v>
      </c>
      <c r="F40" s="35"/>
      <c r="G40" s="35"/>
      <c r="H40" s="35"/>
      <c r="I40" s="35"/>
      <c r="J40" s="35"/>
      <c r="K40" s="35"/>
      <c r="L40" s="35"/>
      <c r="M40" s="35"/>
      <c r="N40" s="35"/>
      <c r="O40" s="35"/>
      <c r="P40" s="166"/>
    </row>
    <row r="41" spans="1:16" ht="25.5">
      <c r="A41" s="177">
        <v>7</v>
      </c>
      <c r="B41" s="15"/>
      <c r="C41" s="193" t="s">
        <v>538</v>
      </c>
      <c r="D41" s="15" t="s">
        <v>87</v>
      </c>
      <c r="E41" s="179">
        <f>E40</f>
        <v>6</v>
      </c>
      <c r="F41" s="35"/>
      <c r="G41" s="35"/>
      <c r="H41" s="35"/>
      <c r="I41" s="35"/>
      <c r="J41" s="35"/>
      <c r="K41" s="35"/>
      <c r="L41" s="35"/>
      <c r="M41" s="35"/>
      <c r="N41" s="35"/>
      <c r="O41" s="35"/>
      <c r="P41" s="166"/>
    </row>
    <row r="42" spans="1:16">
      <c r="A42" s="177">
        <v>8</v>
      </c>
      <c r="B42" s="15"/>
      <c r="C42" s="193" t="s">
        <v>273</v>
      </c>
      <c r="D42" s="15" t="s">
        <v>87</v>
      </c>
      <c r="E42" s="179">
        <f>E39</f>
        <v>5</v>
      </c>
      <c r="F42" s="35"/>
      <c r="G42" s="35"/>
      <c r="H42" s="35"/>
      <c r="I42" s="35"/>
      <c r="J42" s="35"/>
      <c r="K42" s="35"/>
      <c r="L42" s="35"/>
      <c r="M42" s="35"/>
      <c r="N42" s="35"/>
      <c r="O42" s="35"/>
      <c r="P42" s="166"/>
    </row>
    <row r="43" spans="1:16">
      <c r="A43" s="194"/>
      <c r="B43" s="195"/>
      <c r="C43" s="196" t="s">
        <v>283</v>
      </c>
      <c r="D43" s="197"/>
      <c r="E43" s="198"/>
      <c r="F43" s="35"/>
      <c r="G43" s="35"/>
      <c r="H43" s="35"/>
      <c r="I43" s="35"/>
      <c r="J43" s="35"/>
      <c r="K43" s="35"/>
      <c r="L43" s="35"/>
      <c r="M43" s="35"/>
      <c r="N43" s="35"/>
      <c r="O43" s="35"/>
      <c r="P43" s="166"/>
    </row>
    <row r="44" spans="1:16" ht="38.25">
      <c r="A44" s="177">
        <v>1</v>
      </c>
      <c r="B44" s="15" t="s">
        <v>105</v>
      </c>
      <c r="C44" s="189" t="s">
        <v>284</v>
      </c>
      <c r="D44" s="186" t="s">
        <v>90</v>
      </c>
      <c r="E44" s="188">
        <v>80</v>
      </c>
      <c r="F44" s="35"/>
      <c r="G44" s="35"/>
      <c r="H44" s="35"/>
      <c r="I44" s="35"/>
      <c r="J44" s="35"/>
      <c r="K44" s="35"/>
      <c r="L44" s="35"/>
      <c r="M44" s="35"/>
      <c r="N44" s="35"/>
      <c r="O44" s="35"/>
      <c r="P44" s="166"/>
    </row>
    <row r="45" spans="1:16" ht="25.5">
      <c r="A45" s="177">
        <v>2</v>
      </c>
      <c r="B45" s="15" t="s">
        <v>105</v>
      </c>
      <c r="C45" s="192" t="s">
        <v>285</v>
      </c>
      <c r="D45" s="15" t="s">
        <v>87</v>
      </c>
      <c r="E45" s="179">
        <f>E44*0.35</f>
        <v>28</v>
      </c>
      <c r="F45" s="35"/>
      <c r="G45" s="35"/>
      <c r="H45" s="35"/>
      <c r="I45" s="35"/>
      <c r="J45" s="35"/>
      <c r="K45" s="35"/>
      <c r="L45" s="35"/>
      <c r="M45" s="35"/>
      <c r="N45" s="35"/>
      <c r="O45" s="35"/>
      <c r="P45" s="166"/>
    </row>
    <row r="46" spans="1:16" ht="25.5">
      <c r="A46" s="177">
        <v>3</v>
      </c>
      <c r="B46" s="15"/>
      <c r="C46" s="193" t="s">
        <v>537</v>
      </c>
      <c r="D46" s="15" t="s">
        <v>87</v>
      </c>
      <c r="E46" s="179">
        <f>E45*1.2</f>
        <v>33.6</v>
      </c>
      <c r="F46" s="35"/>
      <c r="G46" s="35"/>
      <c r="H46" s="35"/>
      <c r="I46" s="35"/>
      <c r="J46" s="35"/>
      <c r="K46" s="35"/>
      <c r="L46" s="35"/>
      <c r="M46" s="35"/>
      <c r="N46" s="35"/>
      <c r="O46" s="35"/>
      <c r="P46" s="166"/>
    </row>
    <row r="47" spans="1:16" ht="25.5">
      <c r="A47" s="177">
        <v>4</v>
      </c>
      <c r="B47" s="15"/>
      <c r="C47" s="193" t="s">
        <v>538</v>
      </c>
      <c r="D47" s="15" t="s">
        <v>87</v>
      </c>
      <c r="E47" s="179">
        <f>E46</f>
        <v>33.6</v>
      </c>
      <c r="F47" s="35"/>
      <c r="G47" s="35"/>
      <c r="H47" s="35"/>
      <c r="I47" s="35"/>
      <c r="J47" s="35"/>
      <c r="K47" s="35"/>
      <c r="L47" s="35"/>
      <c r="M47" s="35"/>
      <c r="N47" s="35"/>
      <c r="O47" s="35"/>
      <c r="P47" s="166"/>
    </row>
    <row r="48" spans="1:16">
      <c r="A48" s="177">
        <v>5</v>
      </c>
      <c r="B48" s="15"/>
      <c r="C48" s="193" t="s">
        <v>273</v>
      </c>
      <c r="D48" s="15" t="s">
        <v>87</v>
      </c>
      <c r="E48" s="179">
        <f>E45</f>
        <v>28</v>
      </c>
      <c r="F48" s="35"/>
      <c r="G48" s="35"/>
      <c r="H48" s="35"/>
      <c r="I48" s="35"/>
      <c r="J48" s="35"/>
      <c r="K48" s="35"/>
      <c r="L48" s="35"/>
      <c r="M48" s="35"/>
      <c r="N48" s="35"/>
      <c r="O48" s="35"/>
      <c r="P48" s="166"/>
    </row>
    <row r="49" spans="1:16">
      <c r="A49" s="194"/>
      <c r="B49" s="195"/>
      <c r="C49" s="196" t="s">
        <v>286</v>
      </c>
      <c r="D49" s="197"/>
      <c r="E49" s="198"/>
      <c r="F49" s="35"/>
      <c r="G49" s="35"/>
      <c r="H49" s="35"/>
      <c r="I49" s="35"/>
      <c r="J49" s="35"/>
      <c r="K49" s="35"/>
      <c r="L49" s="35"/>
      <c r="M49" s="35"/>
      <c r="N49" s="35"/>
      <c r="O49" s="35"/>
      <c r="P49" s="166"/>
    </row>
    <row r="50" spans="1:16">
      <c r="A50" s="177">
        <v>1</v>
      </c>
      <c r="B50" s="15" t="s">
        <v>105</v>
      </c>
      <c r="C50" s="192" t="s">
        <v>287</v>
      </c>
      <c r="D50" s="15" t="s">
        <v>90</v>
      </c>
      <c r="E50" s="179">
        <v>6</v>
      </c>
      <c r="F50" s="35"/>
      <c r="G50" s="35"/>
      <c r="H50" s="35"/>
      <c r="I50" s="35"/>
      <c r="J50" s="35"/>
      <c r="K50" s="35"/>
      <c r="L50" s="35"/>
      <c r="M50" s="35"/>
      <c r="N50" s="35"/>
      <c r="O50" s="35"/>
      <c r="P50" s="166"/>
    </row>
    <row r="51" spans="1:16">
      <c r="A51" s="177">
        <v>2</v>
      </c>
      <c r="B51" s="15"/>
      <c r="C51" s="193" t="s">
        <v>288</v>
      </c>
      <c r="D51" s="15" t="s">
        <v>85</v>
      </c>
      <c r="E51" s="179">
        <f>0.12*0.12*0.15*E50*1.15/0.7</f>
        <v>2.1291428571428572E-2</v>
      </c>
      <c r="F51" s="35"/>
      <c r="G51" s="35"/>
      <c r="H51" s="35"/>
      <c r="I51" s="35"/>
      <c r="J51" s="35"/>
      <c r="K51" s="35"/>
      <c r="L51" s="35"/>
      <c r="M51" s="35"/>
      <c r="N51" s="35"/>
      <c r="O51" s="35"/>
      <c r="P51" s="166"/>
    </row>
    <row r="52" spans="1:16">
      <c r="A52" s="177">
        <v>3</v>
      </c>
      <c r="B52" s="15"/>
      <c r="C52" s="193" t="s">
        <v>289</v>
      </c>
      <c r="D52" s="15" t="s">
        <v>100</v>
      </c>
      <c r="E52" s="179">
        <f>ROUND(E50*2/0.6,0)</f>
        <v>20</v>
      </c>
      <c r="F52" s="35"/>
      <c r="G52" s="35"/>
      <c r="H52" s="35"/>
      <c r="I52" s="35"/>
      <c r="J52" s="35"/>
      <c r="K52" s="35"/>
      <c r="L52" s="35"/>
      <c r="M52" s="35"/>
      <c r="N52" s="35"/>
      <c r="O52" s="35"/>
      <c r="P52" s="166"/>
    </row>
    <row r="53" spans="1:16">
      <c r="A53" s="177">
        <v>4</v>
      </c>
      <c r="B53" s="15"/>
      <c r="C53" s="193" t="s">
        <v>290</v>
      </c>
      <c r="D53" s="15" t="s">
        <v>100</v>
      </c>
      <c r="E53" s="179">
        <f>ROUND(E52*2,0)</f>
        <v>40</v>
      </c>
      <c r="F53" s="35"/>
      <c r="G53" s="35"/>
      <c r="H53" s="35"/>
      <c r="I53" s="35"/>
      <c r="J53" s="35"/>
      <c r="K53" s="35"/>
      <c r="L53" s="35"/>
      <c r="M53" s="35"/>
      <c r="N53" s="35"/>
      <c r="O53" s="35"/>
      <c r="P53" s="166"/>
    </row>
    <row r="54" spans="1:16">
      <c r="A54" s="177">
        <v>5</v>
      </c>
      <c r="B54" s="15"/>
      <c r="C54" s="193" t="s">
        <v>291</v>
      </c>
      <c r="D54" s="15" t="s">
        <v>100</v>
      </c>
      <c r="E54" s="179">
        <v>9</v>
      </c>
      <c r="F54" s="35"/>
      <c r="G54" s="35"/>
      <c r="H54" s="35"/>
      <c r="I54" s="35"/>
      <c r="J54" s="35"/>
      <c r="K54" s="35"/>
      <c r="L54" s="35"/>
      <c r="M54" s="35"/>
      <c r="N54" s="35"/>
      <c r="O54" s="35"/>
      <c r="P54" s="166"/>
    </row>
    <row r="55" spans="1:16">
      <c r="A55" s="177">
        <v>6</v>
      </c>
      <c r="B55" s="15"/>
      <c r="C55" s="193" t="s">
        <v>292</v>
      </c>
      <c r="D55" s="15" t="s">
        <v>90</v>
      </c>
      <c r="E55" s="179">
        <v>5.2</v>
      </c>
      <c r="F55" s="35"/>
      <c r="G55" s="35"/>
      <c r="H55" s="35"/>
      <c r="I55" s="35"/>
      <c r="J55" s="35"/>
      <c r="K55" s="35"/>
      <c r="L55" s="35"/>
      <c r="M55" s="35"/>
      <c r="N55" s="35"/>
      <c r="O55" s="35"/>
      <c r="P55" s="166"/>
    </row>
    <row r="56" spans="1:16">
      <c r="A56" s="177">
        <v>7</v>
      </c>
      <c r="B56" s="15"/>
      <c r="C56" s="193" t="s">
        <v>293</v>
      </c>
      <c r="D56" s="15" t="s">
        <v>90</v>
      </c>
      <c r="E56" s="179">
        <v>6</v>
      </c>
      <c r="F56" s="35"/>
      <c r="G56" s="35"/>
      <c r="H56" s="35"/>
      <c r="I56" s="35"/>
      <c r="J56" s="35"/>
      <c r="K56" s="35"/>
      <c r="L56" s="35"/>
      <c r="M56" s="35"/>
      <c r="N56" s="35"/>
      <c r="O56" s="35"/>
      <c r="P56" s="166"/>
    </row>
    <row r="57" spans="1:16">
      <c r="A57" s="177">
        <v>8</v>
      </c>
      <c r="B57" s="15"/>
      <c r="C57" s="193" t="s">
        <v>294</v>
      </c>
      <c r="D57" s="15" t="s">
        <v>87</v>
      </c>
      <c r="E57" s="179">
        <f>E50*2*0.3*1.2</f>
        <v>4.3199999999999994</v>
      </c>
      <c r="F57" s="35"/>
      <c r="G57" s="35"/>
      <c r="H57" s="35"/>
      <c r="I57" s="35"/>
      <c r="J57" s="35"/>
      <c r="K57" s="35"/>
      <c r="L57" s="35"/>
      <c r="M57" s="35"/>
      <c r="N57" s="35"/>
      <c r="O57" s="35"/>
      <c r="P57" s="166"/>
    </row>
    <row r="58" spans="1:16">
      <c r="A58" s="177">
        <v>9</v>
      </c>
      <c r="B58" s="15"/>
      <c r="C58" s="193" t="s">
        <v>295</v>
      </c>
      <c r="D58" s="15" t="s">
        <v>90</v>
      </c>
      <c r="E58" s="179">
        <f>E50</f>
        <v>6</v>
      </c>
      <c r="F58" s="35"/>
      <c r="G58" s="35"/>
      <c r="H58" s="35"/>
      <c r="I58" s="35"/>
      <c r="J58" s="35"/>
      <c r="K58" s="35"/>
      <c r="L58" s="35"/>
      <c r="M58" s="35"/>
      <c r="N58" s="35"/>
      <c r="O58" s="35"/>
      <c r="P58" s="166"/>
    </row>
    <row r="59" spans="1:16">
      <c r="A59" s="177">
        <v>10</v>
      </c>
      <c r="B59" s="15"/>
      <c r="C59" s="193" t="s">
        <v>296</v>
      </c>
      <c r="D59" s="15" t="s">
        <v>100</v>
      </c>
      <c r="E59" s="179">
        <f>ROUND(E58*6*2,0)</f>
        <v>72</v>
      </c>
      <c r="F59" s="35"/>
      <c r="G59" s="35"/>
      <c r="H59" s="35"/>
      <c r="I59" s="35"/>
      <c r="J59" s="35"/>
      <c r="K59" s="35"/>
      <c r="L59" s="35"/>
      <c r="M59" s="35"/>
      <c r="N59" s="35"/>
      <c r="O59" s="35"/>
      <c r="P59" s="166"/>
    </row>
    <row r="60" spans="1:16">
      <c r="A60" s="177">
        <v>11</v>
      </c>
      <c r="B60" s="15"/>
      <c r="C60" s="193" t="s">
        <v>297</v>
      </c>
      <c r="D60" s="15" t="s">
        <v>298</v>
      </c>
      <c r="E60" s="179">
        <v>1</v>
      </c>
      <c r="F60" s="35"/>
      <c r="G60" s="35"/>
      <c r="H60" s="35"/>
      <c r="I60" s="35"/>
      <c r="J60" s="35"/>
      <c r="K60" s="35"/>
      <c r="L60" s="35"/>
      <c r="M60" s="35"/>
      <c r="N60" s="35"/>
      <c r="O60" s="35"/>
      <c r="P60" s="166"/>
    </row>
    <row r="61" spans="1:16" ht="25.5">
      <c r="A61" s="177">
        <v>12</v>
      </c>
      <c r="B61" s="15"/>
      <c r="C61" s="193" t="s">
        <v>537</v>
      </c>
      <c r="D61" s="15" t="s">
        <v>87</v>
      </c>
      <c r="E61" s="179">
        <f>E50*1.12</f>
        <v>6.7200000000000006</v>
      </c>
      <c r="F61" s="35"/>
      <c r="G61" s="35"/>
      <c r="H61" s="35"/>
      <c r="I61" s="35"/>
      <c r="J61" s="35"/>
      <c r="K61" s="35"/>
      <c r="L61" s="35"/>
      <c r="M61" s="35"/>
      <c r="N61" s="35"/>
      <c r="O61" s="35"/>
      <c r="P61" s="166"/>
    </row>
    <row r="62" spans="1:16" ht="25.5">
      <c r="A62" s="177">
        <v>13</v>
      </c>
      <c r="B62" s="15"/>
      <c r="C62" s="193" t="s">
        <v>538</v>
      </c>
      <c r="D62" s="15" t="s">
        <v>87</v>
      </c>
      <c r="E62" s="179">
        <f>E61</f>
        <v>6.7200000000000006</v>
      </c>
      <c r="F62" s="35"/>
      <c r="G62" s="35"/>
      <c r="H62" s="35"/>
      <c r="I62" s="35"/>
      <c r="J62" s="35"/>
      <c r="K62" s="35"/>
      <c r="L62" s="35"/>
      <c r="M62" s="35"/>
      <c r="N62" s="35"/>
      <c r="O62" s="35"/>
      <c r="P62" s="166"/>
    </row>
    <row r="63" spans="1:16">
      <c r="A63" s="177">
        <v>14</v>
      </c>
      <c r="B63" s="15"/>
      <c r="C63" s="193" t="s">
        <v>273</v>
      </c>
      <c r="D63" s="15" t="s">
        <v>87</v>
      </c>
      <c r="E63" s="179">
        <f>E50</f>
        <v>6</v>
      </c>
      <c r="F63" s="35"/>
      <c r="G63" s="35"/>
      <c r="H63" s="35"/>
      <c r="I63" s="35"/>
      <c r="J63" s="35"/>
      <c r="K63" s="35"/>
      <c r="L63" s="35"/>
      <c r="M63" s="35"/>
      <c r="N63" s="35"/>
      <c r="O63" s="35"/>
      <c r="P63" s="166"/>
    </row>
    <row r="64" spans="1:16">
      <c r="A64" s="194"/>
      <c r="B64" s="195"/>
      <c r="C64" s="196" t="s">
        <v>299</v>
      </c>
      <c r="D64" s="197"/>
      <c r="E64" s="198"/>
      <c r="F64" s="35"/>
      <c r="G64" s="35"/>
      <c r="H64" s="35"/>
      <c r="I64" s="35"/>
      <c r="J64" s="35"/>
      <c r="K64" s="35"/>
      <c r="L64" s="35"/>
      <c r="M64" s="35"/>
      <c r="N64" s="35"/>
      <c r="O64" s="35"/>
      <c r="P64" s="166"/>
    </row>
    <row r="65" spans="1:16">
      <c r="A65" s="177">
        <v>1</v>
      </c>
      <c r="B65" s="15" t="s">
        <v>105</v>
      </c>
      <c r="C65" s="192" t="s">
        <v>300</v>
      </c>
      <c r="D65" s="15" t="s">
        <v>39</v>
      </c>
      <c r="E65" s="179">
        <v>1</v>
      </c>
      <c r="F65" s="35"/>
      <c r="G65" s="35"/>
      <c r="H65" s="35"/>
      <c r="I65" s="35"/>
      <c r="J65" s="35"/>
      <c r="K65" s="35"/>
      <c r="L65" s="35"/>
      <c r="M65" s="35"/>
      <c r="N65" s="35"/>
      <c r="O65" s="35"/>
      <c r="P65" s="166"/>
    </row>
    <row r="66" spans="1:16">
      <c r="A66" s="177">
        <v>2</v>
      </c>
      <c r="B66" s="15"/>
      <c r="C66" s="193" t="s">
        <v>301</v>
      </c>
      <c r="D66" s="15" t="s">
        <v>87</v>
      </c>
      <c r="E66" s="179">
        <f>3.9*1.15</f>
        <v>4.4849999999999994</v>
      </c>
      <c r="F66" s="35"/>
      <c r="G66" s="35"/>
      <c r="H66" s="35"/>
      <c r="I66" s="35"/>
      <c r="J66" s="35"/>
      <c r="K66" s="35"/>
      <c r="L66" s="35"/>
      <c r="M66" s="35"/>
      <c r="N66" s="35"/>
      <c r="O66" s="35"/>
      <c r="P66" s="166"/>
    </row>
    <row r="67" spans="1:16">
      <c r="A67" s="177">
        <v>3</v>
      </c>
      <c r="B67" s="15"/>
      <c r="C67" s="193" t="s">
        <v>302</v>
      </c>
      <c r="D67" s="15" t="s">
        <v>100</v>
      </c>
      <c r="E67" s="179">
        <v>120</v>
      </c>
      <c r="F67" s="35"/>
      <c r="G67" s="35"/>
      <c r="H67" s="35"/>
      <c r="I67" s="35"/>
      <c r="J67" s="35"/>
      <c r="K67" s="35"/>
      <c r="L67" s="35"/>
      <c r="M67" s="35"/>
      <c r="N67" s="35"/>
      <c r="O67" s="35"/>
      <c r="P67" s="166"/>
    </row>
    <row r="68" spans="1:16" ht="25.5">
      <c r="A68" s="177">
        <v>4</v>
      </c>
      <c r="B68" s="15"/>
      <c r="C68" s="193" t="s">
        <v>303</v>
      </c>
      <c r="D68" s="15" t="s">
        <v>87</v>
      </c>
      <c r="E68" s="179">
        <v>7</v>
      </c>
      <c r="F68" s="35"/>
      <c r="G68" s="35"/>
      <c r="H68" s="35"/>
      <c r="I68" s="35"/>
      <c r="J68" s="35"/>
      <c r="K68" s="35"/>
      <c r="L68" s="35"/>
      <c r="M68" s="35"/>
      <c r="N68" s="35"/>
      <c r="O68" s="35"/>
      <c r="P68" s="166"/>
    </row>
    <row r="69" spans="1:16">
      <c r="A69" s="177">
        <v>5</v>
      </c>
      <c r="B69" s="15"/>
      <c r="C69" s="193" t="s">
        <v>72</v>
      </c>
      <c r="D69" s="15" t="s">
        <v>87</v>
      </c>
      <c r="E69" s="179">
        <f>E65</f>
        <v>1</v>
      </c>
      <c r="F69" s="35"/>
      <c r="G69" s="35"/>
      <c r="H69" s="35"/>
      <c r="I69" s="35"/>
      <c r="J69" s="35"/>
      <c r="K69" s="35"/>
      <c r="L69" s="35"/>
      <c r="M69" s="35"/>
      <c r="N69" s="35"/>
      <c r="O69" s="35"/>
      <c r="P69" s="166"/>
    </row>
    <row r="70" spans="1:16" ht="25.5">
      <c r="A70" s="177">
        <v>6</v>
      </c>
      <c r="B70" s="15" t="s">
        <v>105</v>
      </c>
      <c r="C70" s="192" t="s">
        <v>304</v>
      </c>
      <c r="D70" s="15" t="s">
        <v>90</v>
      </c>
      <c r="E70" s="179">
        <v>5.3</v>
      </c>
      <c r="F70" s="35"/>
      <c r="G70" s="35"/>
      <c r="H70" s="35"/>
      <c r="I70" s="35"/>
      <c r="J70" s="35"/>
      <c r="K70" s="35"/>
      <c r="L70" s="35"/>
      <c r="M70" s="35"/>
      <c r="N70" s="35"/>
      <c r="O70" s="35"/>
      <c r="P70" s="166"/>
    </row>
    <row r="71" spans="1:16" ht="25.5">
      <c r="A71" s="194"/>
      <c r="B71" s="195"/>
      <c r="C71" s="196" t="s">
        <v>305</v>
      </c>
      <c r="D71" s="197"/>
      <c r="E71" s="198"/>
      <c r="F71" s="35"/>
      <c r="G71" s="35"/>
      <c r="H71" s="35"/>
      <c r="I71" s="35"/>
      <c r="J71" s="35"/>
      <c r="K71" s="35"/>
      <c r="L71" s="35"/>
      <c r="M71" s="35"/>
      <c r="N71" s="35"/>
      <c r="O71" s="35"/>
      <c r="P71" s="166"/>
    </row>
    <row r="72" spans="1:16">
      <c r="A72" s="177">
        <v>1</v>
      </c>
      <c r="B72" s="15" t="s">
        <v>105</v>
      </c>
      <c r="C72" s="192" t="s">
        <v>306</v>
      </c>
      <c r="D72" s="15" t="s">
        <v>90</v>
      </c>
      <c r="E72" s="179">
        <f>1.3/0.2</f>
        <v>6.5</v>
      </c>
      <c r="F72" s="35"/>
      <c r="G72" s="35"/>
      <c r="H72" s="35"/>
      <c r="I72" s="35"/>
      <c r="J72" s="35"/>
      <c r="K72" s="35"/>
      <c r="L72" s="35"/>
      <c r="M72" s="35"/>
      <c r="N72" s="35"/>
      <c r="O72" s="35"/>
      <c r="P72" s="166"/>
    </row>
    <row r="73" spans="1:16" ht="25.5">
      <c r="A73" s="177">
        <v>2</v>
      </c>
      <c r="B73" s="15"/>
      <c r="C73" s="193" t="s">
        <v>255</v>
      </c>
      <c r="D73" s="15" t="s">
        <v>87</v>
      </c>
      <c r="E73" s="179">
        <f>E72*0.2*1.1</f>
        <v>1.4300000000000002</v>
      </c>
      <c r="F73" s="35"/>
      <c r="G73" s="35"/>
      <c r="H73" s="35"/>
      <c r="I73" s="35"/>
      <c r="J73" s="35"/>
      <c r="K73" s="35"/>
      <c r="L73" s="35"/>
      <c r="M73" s="35"/>
      <c r="N73" s="35"/>
      <c r="O73" s="35"/>
      <c r="P73" s="166"/>
    </row>
    <row r="74" spans="1:16">
      <c r="A74" s="177">
        <v>3</v>
      </c>
      <c r="B74" s="15"/>
      <c r="C74" s="193" t="s">
        <v>307</v>
      </c>
      <c r="D74" s="15" t="s">
        <v>90</v>
      </c>
      <c r="E74" s="202">
        <v>6.6</v>
      </c>
      <c r="F74" s="35"/>
      <c r="G74" s="35"/>
      <c r="H74" s="35"/>
      <c r="I74" s="35"/>
      <c r="J74" s="35"/>
      <c r="K74" s="35"/>
      <c r="L74" s="35"/>
      <c r="M74" s="35"/>
      <c r="N74" s="35"/>
      <c r="O74" s="35"/>
      <c r="P74" s="166"/>
    </row>
    <row r="75" spans="1:16" ht="25.5">
      <c r="A75" s="177">
        <v>4</v>
      </c>
      <c r="B75" s="15"/>
      <c r="C75" s="193" t="s">
        <v>537</v>
      </c>
      <c r="D75" s="15" t="s">
        <v>87</v>
      </c>
      <c r="E75" s="179">
        <v>4.5999999999999996</v>
      </c>
      <c r="F75" s="35"/>
      <c r="G75" s="35"/>
      <c r="H75" s="35"/>
      <c r="I75" s="35"/>
      <c r="J75" s="35"/>
      <c r="K75" s="35"/>
      <c r="L75" s="35"/>
      <c r="M75" s="35"/>
      <c r="N75" s="35"/>
      <c r="O75" s="35"/>
      <c r="P75" s="166"/>
    </row>
    <row r="76" spans="1:16" ht="25.5">
      <c r="A76" s="177">
        <v>5</v>
      </c>
      <c r="B76" s="15"/>
      <c r="C76" s="193" t="s">
        <v>538</v>
      </c>
      <c r="D76" s="15" t="s">
        <v>87</v>
      </c>
      <c r="E76" s="179">
        <f>E75</f>
        <v>4.5999999999999996</v>
      </c>
      <c r="F76" s="35"/>
      <c r="G76" s="35"/>
      <c r="H76" s="35"/>
      <c r="I76" s="35"/>
      <c r="J76" s="35"/>
      <c r="K76" s="35"/>
      <c r="L76" s="35"/>
      <c r="M76" s="35"/>
      <c r="N76" s="35"/>
      <c r="O76" s="35"/>
      <c r="P76" s="166"/>
    </row>
    <row r="77" spans="1:16" ht="13.5" thickBot="1">
      <c r="A77" s="177">
        <v>6</v>
      </c>
      <c r="B77" s="15"/>
      <c r="C77" s="181" t="s">
        <v>273</v>
      </c>
      <c r="D77" s="15" t="s">
        <v>87</v>
      </c>
      <c r="E77" s="179">
        <f>E72*0.7</f>
        <v>4.55</v>
      </c>
      <c r="F77" s="35"/>
      <c r="G77" s="35"/>
      <c r="H77" s="35"/>
      <c r="I77" s="35"/>
      <c r="J77" s="35"/>
      <c r="K77" s="35"/>
      <c r="L77" s="35"/>
      <c r="M77" s="35"/>
      <c r="N77" s="35"/>
      <c r="O77" s="35"/>
      <c r="P77" s="166"/>
    </row>
    <row r="78" spans="1:16" ht="16.5" customHeight="1" thickBot="1">
      <c r="A78" s="266" t="s">
        <v>75</v>
      </c>
      <c r="B78" s="267"/>
      <c r="C78" s="267"/>
      <c r="D78" s="267"/>
      <c r="E78" s="267"/>
      <c r="F78" s="267"/>
      <c r="G78" s="267"/>
      <c r="H78" s="267"/>
      <c r="I78" s="267"/>
      <c r="J78" s="267"/>
      <c r="K78" s="268"/>
      <c r="L78" s="171"/>
      <c r="M78" s="171"/>
      <c r="N78" s="171"/>
      <c r="O78" s="171"/>
      <c r="P78" s="172"/>
    </row>
    <row r="79" spans="1:16" ht="16.5" customHeight="1">
      <c r="A79" s="26"/>
      <c r="B79" s="26"/>
      <c r="C79" s="27"/>
      <c r="D79" s="27"/>
      <c r="E79" s="114"/>
      <c r="F79" s="26"/>
      <c r="G79" s="26"/>
      <c r="H79" s="26"/>
      <c r="I79" s="26"/>
      <c r="J79" s="26"/>
      <c r="K79" s="26"/>
      <c r="L79" s="26"/>
      <c r="M79" s="26"/>
      <c r="N79" s="26"/>
      <c r="O79" s="26"/>
      <c r="P79" s="26"/>
    </row>
    <row r="80" spans="1:16" ht="16.5" customHeight="1">
      <c r="A80" s="259" t="s">
        <v>5</v>
      </c>
      <c r="B80" s="259"/>
      <c r="C80" s="38"/>
      <c r="D80" s="260"/>
      <c r="E80" s="258"/>
      <c r="F80" s="26"/>
      <c r="G80" s="259" t="s">
        <v>27</v>
      </c>
      <c r="H80" s="259"/>
      <c r="I80" s="262"/>
      <c r="J80" s="262"/>
      <c r="K80" s="262"/>
      <c r="L80" s="262"/>
      <c r="M80" s="262"/>
      <c r="N80" s="261"/>
      <c r="O80" s="259"/>
      <c r="P80" s="26"/>
    </row>
    <row r="81" spans="1:11" s="26" customFormat="1">
      <c r="C81" s="39" t="s">
        <v>28</v>
      </c>
      <c r="D81" s="27"/>
      <c r="E81" s="27"/>
      <c r="K81" s="39" t="s">
        <v>28</v>
      </c>
    </row>
    <row r="82" spans="1:11" s="26" customFormat="1">
      <c r="C82" s="27"/>
      <c r="D82" s="27"/>
      <c r="E82" s="27"/>
    </row>
    <row r="83" spans="1:11" s="26" customFormat="1">
      <c r="A83" s="259" t="s">
        <v>6</v>
      </c>
      <c r="B83" s="259"/>
      <c r="C83" s="27"/>
      <c r="D83" s="27"/>
      <c r="E83" s="27"/>
      <c r="G83" s="259" t="s">
        <v>6</v>
      </c>
      <c r="H83" s="259"/>
    </row>
    <row r="84" spans="1:11" s="26" customFormat="1">
      <c r="C84" s="27"/>
      <c r="D84" s="27"/>
      <c r="E84" s="27"/>
    </row>
    <row r="85" spans="1:11" s="26" customFormat="1">
      <c r="C85" s="27"/>
      <c r="D85" s="27"/>
      <c r="E85" s="27"/>
    </row>
    <row r="86" spans="1:11" s="26" customFormat="1">
      <c r="C86" s="27"/>
      <c r="D86" s="27"/>
      <c r="E86" s="27"/>
    </row>
    <row r="87" spans="1:11" s="26" customFormat="1">
      <c r="C87" s="27"/>
      <c r="D87" s="27"/>
      <c r="E87" s="27"/>
    </row>
    <row r="88" spans="1:11" s="26" customFormat="1">
      <c r="C88" s="27"/>
      <c r="D88" s="27"/>
      <c r="E88" s="27"/>
    </row>
    <row r="89" spans="1:11" s="26" customFormat="1">
      <c r="C89" s="27"/>
      <c r="D89" s="27"/>
      <c r="E89" s="27"/>
    </row>
    <row r="90" spans="1:11" s="26" customFormat="1">
      <c r="C90" s="27"/>
      <c r="D90" s="27"/>
      <c r="E90" s="27"/>
    </row>
    <row r="91" spans="1:11" s="26" customFormat="1">
      <c r="C91" s="27"/>
      <c r="D91" s="27"/>
      <c r="E91" s="27"/>
    </row>
    <row r="92" spans="1:11" s="26" customFormat="1">
      <c r="C92" s="27"/>
      <c r="D92" s="27"/>
      <c r="E92" s="27"/>
    </row>
    <row r="93" spans="1:11" s="26" customFormat="1">
      <c r="C93" s="27"/>
      <c r="D93" s="27"/>
      <c r="E93" s="27"/>
    </row>
    <row r="94" spans="1:11" s="26" customFormat="1">
      <c r="C94" s="27"/>
      <c r="D94" s="27"/>
      <c r="E94" s="27"/>
    </row>
    <row r="95" spans="1:11" s="26" customFormat="1">
      <c r="C95" s="27"/>
      <c r="D95" s="27"/>
      <c r="E95" s="27"/>
    </row>
    <row r="96" spans="1:11" s="26" customFormat="1">
      <c r="C96" s="27"/>
      <c r="D96" s="27"/>
      <c r="E96" s="27"/>
    </row>
    <row r="97" spans="3:5" s="26" customFormat="1">
      <c r="C97" s="27"/>
      <c r="D97" s="27"/>
      <c r="E97" s="27"/>
    </row>
    <row r="98" spans="3:5" s="26" customFormat="1">
      <c r="C98" s="27"/>
      <c r="D98" s="27"/>
      <c r="E98" s="27"/>
    </row>
    <row r="99" spans="3:5" s="26" customFormat="1">
      <c r="C99" s="27"/>
      <c r="D99" s="27"/>
      <c r="E99" s="27"/>
    </row>
    <row r="100" spans="3:5" s="26" customFormat="1">
      <c r="C100" s="27"/>
      <c r="D100" s="27"/>
      <c r="E100" s="27"/>
    </row>
    <row r="101" spans="3:5" s="26" customFormat="1">
      <c r="C101" s="27"/>
      <c r="D101" s="27"/>
      <c r="E101" s="27"/>
    </row>
    <row r="102" spans="3:5" s="26" customFormat="1">
      <c r="C102" s="27"/>
      <c r="D102" s="27"/>
      <c r="E102" s="27"/>
    </row>
    <row r="103" spans="3:5" s="26" customFormat="1">
      <c r="C103" s="27"/>
      <c r="D103" s="27"/>
      <c r="E103" s="27"/>
    </row>
    <row r="104" spans="3:5" s="26" customFormat="1">
      <c r="C104" s="27"/>
      <c r="D104" s="27"/>
      <c r="E104" s="27"/>
    </row>
    <row r="105" spans="3:5" s="26" customFormat="1">
      <c r="C105" s="27"/>
      <c r="D105" s="27"/>
      <c r="E105" s="27"/>
    </row>
    <row r="106" spans="3:5" s="26" customFormat="1">
      <c r="C106" s="27"/>
      <c r="D106" s="27"/>
      <c r="E106" s="27"/>
    </row>
    <row r="107" spans="3:5" s="26" customFormat="1">
      <c r="C107" s="27"/>
      <c r="D107" s="27"/>
      <c r="E107" s="27"/>
    </row>
    <row r="108" spans="3:5" s="26" customFormat="1">
      <c r="C108" s="27"/>
      <c r="D108" s="27"/>
      <c r="E108" s="27"/>
    </row>
    <row r="109" spans="3:5" s="26" customFormat="1">
      <c r="C109" s="27"/>
      <c r="D109" s="27"/>
      <c r="E109" s="27"/>
    </row>
    <row r="110" spans="3:5" s="26" customFormat="1">
      <c r="C110" s="27"/>
      <c r="D110" s="27"/>
      <c r="E110" s="27"/>
    </row>
    <row r="111" spans="3:5" s="26" customFormat="1">
      <c r="C111" s="27"/>
      <c r="D111" s="27"/>
      <c r="E111" s="27"/>
    </row>
    <row r="112" spans="3:5" s="26" customFormat="1">
      <c r="C112" s="27"/>
      <c r="D112" s="27"/>
      <c r="E112" s="27"/>
    </row>
    <row r="113" spans="3:5" s="26" customFormat="1">
      <c r="C113" s="27"/>
      <c r="D113" s="27"/>
      <c r="E113" s="27"/>
    </row>
    <row r="114" spans="3:5" s="26" customFormat="1">
      <c r="C114" s="27"/>
      <c r="D114" s="27"/>
      <c r="E114" s="27"/>
    </row>
    <row r="115" spans="3:5" s="26" customFormat="1">
      <c r="C115" s="27"/>
      <c r="D115" s="27"/>
      <c r="E115" s="27"/>
    </row>
    <row r="116" spans="3:5" s="26" customFormat="1">
      <c r="C116" s="27"/>
      <c r="D116" s="27"/>
      <c r="E116" s="27"/>
    </row>
    <row r="117" spans="3:5" s="26" customFormat="1">
      <c r="C117" s="27"/>
      <c r="D117" s="27"/>
      <c r="E117" s="27"/>
    </row>
    <row r="118" spans="3:5" s="26" customFormat="1">
      <c r="C118" s="27"/>
      <c r="D118" s="27"/>
      <c r="E118" s="27"/>
    </row>
    <row r="119" spans="3:5" s="26" customFormat="1">
      <c r="C119" s="27"/>
      <c r="D119" s="27"/>
      <c r="E119" s="27"/>
    </row>
    <row r="120" spans="3:5" s="26" customFormat="1">
      <c r="C120" s="27"/>
      <c r="D120" s="27"/>
      <c r="E120" s="27"/>
    </row>
    <row r="121" spans="3:5" s="26" customFormat="1">
      <c r="C121" s="27"/>
      <c r="D121" s="27"/>
      <c r="E121" s="27"/>
    </row>
    <row r="122" spans="3:5" s="26" customFormat="1">
      <c r="C122" s="27"/>
      <c r="D122" s="27"/>
      <c r="E122" s="27"/>
    </row>
    <row r="123" spans="3:5" s="26" customFormat="1">
      <c r="C123" s="27"/>
      <c r="D123" s="27"/>
      <c r="E123" s="27"/>
    </row>
    <row r="124" spans="3:5" s="26" customFormat="1">
      <c r="C124" s="27"/>
      <c r="D124" s="27"/>
      <c r="E124" s="27"/>
    </row>
    <row r="125" spans="3:5" s="26" customFormat="1">
      <c r="C125" s="27"/>
      <c r="D125" s="27"/>
      <c r="E125" s="27"/>
    </row>
    <row r="126" spans="3:5" s="26" customFormat="1">
      <c r="C126" s="27"/>
      <c r="D126" s="27"/>
      <c r="E126" s="27"/>
    </row>
    <row r="127" spans="3:5" s="26" customFormat="1">
      <c r="C127" s="27"/>
      <c r="D127" s="27"/>
      <c r="E127" s="27"/>
    </row>
    <row r="128" spans="3:5" s="26" customFormat="1">
      <c r="C128" s="27"/>
      <c r="D128" s="27"/>
      <c r="E128" s="27"/>
    </row>
    <row r="129" spans="3:5" s="26" customFormat="1">
      <c r="C129" s="27"/>
      <c r="D129" s="27"/>
      <c r="E129" s="27"/>
    </row>
    <row r="130" spans="3:5" s="26" customFormat="1">
      <c r="C130" s="27"/>
      <c r="D130" s="27"/>
      <c r="E130" s="27"/>
    </row>
    <row r="131" spans="3:5" s="26" customFormat="1">
      <c r="C131" s="27"/>
      <c r="D131" s="27"/>
      <c r="E131" s="27"/>
    </row>
    <row r="132" spans="3:5" s="26" customFormat="1">
      <c r="C132" s="27"/>
      <c r="D132" s="27"/>
      <c r="E132" s="27"/>
    </row>
    <row r="133" spans="3:5" s="26" customFormat="1">
      <c r="C133" s="27"/>
      <c r="D133" s="27"/>
      <c r="E133" s="27"/>
    </row>
    <row r="134" spans="3:5" s="26" customFormat="1">
      <c r="C134" s="27"/>
      <c r="D134" s="27"/>
      <c r="E134" s="27"/>
    </row>
    <row r="135" spans="3:5" s="26" customFormat="1">
      <c r="C135" s="27"/>
      <c r="D135" s="27"/>
      <c r="E135" s="27"/>
    </row>
    <row r="136" spans="3:5" s="26" customFormat="1">
      <c r="C136" s="27"/>
      <c r="D136" s="27"/>
      <c r="E136" s="27"/>
    </row>
    <row r="137" spans="3:5" s="26" customFormat="1">
      <c r="C137" s="27"/>
      <c r="D137" s="27"/>
      <c r="E137" s="27"/>
    </row>
    <row r="138" spans="3:5" s="26" customFormat="1">
      <c r="C138" s="27"/>
      <c r="D138" s="27"/>
      <c r="E138" s="27"/>
    </row>
    <row r="139" spans="3:5" s="26" customFormat="1">
      <c r="C139" s="27"/>
      <c r="D139" s="27"/>
      <c r="E139" s="27"/>
    </row>
    <row r="140" spans="3:5" s="26" customFormat="1">
      <c r="C140" s="27"/>
      <c r="D140" s="27"/>
      <c r="E140" s="27"/>
    </row>
    <row r="141" spans="3:5" s="26" customFormat="1">
      <c r="C141" s="27"/>
      <c r="D141" s="27"/>
      <c r="E141" s="27"/>
    </row>
    <row r="142" spans="3:5" s="26" customFormat="1">
      <c r="C142" s="27"/>
      <c r="D142" s="27"/>
      <c r="E142" s="27"/>
    </row>
    <row r="143" spans="3:5" s="26" customFormat="1">
      <c r="C143" s="27"/>
      <c r="D143" s="27"/>
      <c r="E143" s="27"/>
    </row>
    <row r="144" spans="3:5" s="26" customFormat="1">
      <c r="C144" s="27"/>
      <c r="D144" s="27"/>
      <c r="E144" s="27"/>
    </row>
    <row r="145" spans="3:5" s="26" customFormat="1">
      <c r="C145" s="27"/>
      <c r="D145" s="27"/>
      <c r="E145" s="27"/>
    </row>
    <row r="146" spans="3:5" s="26" customFormat="1">
      <c r="C146" s="27"/>
      <c r="D146" s="27"/>
      <c r="E146" s="27"/>
    </row>
    <row r="147" spans="3:5" s="26" customFormat="1">
      <c r="C147" s="27"/>
      <c r="D147" s="27"/>
      <c r="E147" s="27"/>
    </row>
    <row r="148" spans="3:5" s="26" customFormat="1">
      <c r="C148" s="27"/>
      <c r="D148" s="27"/>
      <c r="E148" s="27"/>
    </row>
    <row r="149" spans="3:5" s="26" customFormat="1">
      <c r="C149" s="27"/>
      <c r="D149" s="27"/>
      <c r="E149" s="27"/>
    </row>
    <row r="150" spans="3:5" s="26" customFormat="1">
      <c r="C150" s="27"/>
      <c r="D150" s="27"/>
      <c r="E150" s="27"/>
    </row>
    <row r="151" spans="3:5" s="26" customFormat="1">
      <c r="C151" s="27"/>
      <c r="D151" s="27"/>
      <c r="E151" s="27"/>
    </row>
    <row r="152" spans="3:5" s="26" customFormat="1">
      <c r="C152" s="27"/>
      <c r="D152" s="27"/>
      <c r="E152" s="27"/>
    </row>
    <row r="153" spans="3:5" s="26" customFormat="1">
      <c r="C153" s="27"/>
      <c r="D153" s="27"/>
      <c r="E153" s="27"/>
    </row>
    <row r="154" spans="3:5" s="26" customFormat="1">
      <c r="C154" s="27"/>
      <c r="D154" s="27"/>
      <c r="E154" s="27"/>
    </row>
    <row r="155" spans="3:5" s="26" customFormat="1">
      <c r="C155" s="27"/>
      <c r="D155" s="27"/>
      <c r="E155" s="27"/>
    </row>
    <row r="156" spans="3:5" s="26" customFormat="1">
      <c r="C156" s="27"/>
      <c r="D156" s="27"/>
      <c r="E156" s="27"/>
    </row>
    <row r="157" spans="3:5" s="26" customFormat="1">
      <c r="C157" s="27"/>
      <c r="D157" s="27"/>
      <c r="E157" s="27"/>
    </row>
    <row r="158" spans="3:5" s="26" customFormat="1">
      <c r="C158" s="27"/>
      <c r="D158" s="27"/>
      <c r="E158" s="27"/>
    </row>
    <row r="159" spans="3:5" s="26" customFormat="1">
      <c r="C159" s="27"/>
      <c r="D159" s="27"/>
      <c r="E159" s="27"/>
    </row>
    <row r="160" spans="3:5" s="26" customFormat="1">
      <c r="C160" s="27"/>
      <c r="D160" s="27"/>
      <c r="E160" s="27"/>
    </row>
    <row r="161" spans="3:5" s="26" customFormat="1">
      <c r="C161" s="27"/>
      <c r="D161" s="27"/>
      <c r="E161" s="27"/>
    </row>
    <row r="162" spans="3:5" s="26" customFormat="1">
      <c r="C162" s="27"/>
      <c r="D162" s="27"/>
      <c r="E162" s="27"/>
    </row>
    <row r="163" spans="3:5" s="26" customFormat="1">
      <c r="C163" s="27"/>
      <c r="D163" s="27"/>
      <c r="E163" s="27"/>
    </row>
    <row r="164" spans="3:5" s="26" customFormat="1">
      <c r="C164" s="27"/>
      <c r="D164" s="27"/>
      <c r="E164" s="27"/>
    </row>
    <row r="165" spans="3:5" s="26" customFormat="1">
      <c r="C165" s="27"/>
      <c r="D165" s="27"/>
      <c r="E165" s="27"/>
    </row>
    <row r="166" spans="3:5" s="26" customFormat="1">
      <c r="C166" s="27"/>
      <c r="D166" s="27"/>
      <c r="E166" s="27"/>
    </row>
    <row r="167" spans="3:5" s="26" customFormat="1">
      <c r="C167" s="27"/>
      <c r="D167" s="27"/>
      <c r="E167" s="27"/>
    </row>
    <row r="168" spans="3:5" s="26" customFormat="1">
      <c r="C168" s="27"/>
      <c r="D168" s="27"/>
      <c r="E168" s="27"/>
    </row>
    <row r="169" spans="3:5" s="26" customFormat="1">
      <c r="C169" s="27"/>
      <c r="D169" s="27"/>
      <c r="E169" s="27"/>
    </row>
    <row r="170" spans="3:5" s="26" customFormat="1">
      <c r="C170" s="27"/>
      <c r="D170" s="27"/>
      <c r="E170" s="27"/>
    </row>
    <row r="171" spans="3:5" s="26" customFormat="1">
      <c r="C171" s="27"/>
      <c r="D171" s="27"/>
      <c r="E171" s="27"/>
    </row>
    <row r="172" spans="3:5" s="26" customFormat="1">
      <c r="C172" s="27"/>
      <c r="D172" s="27"/>
      <c r="E172" s="27"/>
    </row>
    <row r="173" spans="3:5" s="26" customFormat="1">
      <c r="C173" s="27"/>
      <c r="D173" s="27"/>
      <c r="E173" s="27"/>
    </row>
    <row r="174" spans="3:5" s="26" customFormat="1">
      <c r="C174" s="27"/>
      <c r="D174" s="27"/>
      <c r="E174" s="27"/>
    </row>
    <row r="175" spans="3:5" s="26" customFormat="1">
      <c r="C175" s="27"/>
      <c r="D175" s="27"/>
      <c r="E175" s="27"/>
    </row>
    <row r="176" spans="3:5" s="26" customFormat="1">
      <c r="C176" s="27"/>
      <c r="D176" s="27"/>
      <c r="E176" s="27"/>
    </row>
    <row r="177" spans="3:5" s="26" customFormat="1">
      <c r="C177" s="27"/>
      <c r="D177" s="27"/>
      <c r="E177" s="27"/>
    </row>
    <row r="178" spans="3:5" s="26" customFormat="1">
      <c r="C178" s="27"/>
      <c r="D178" s="27"/>
      <c r="E178" s="27"/>
    </row>
    <row r="179" spans="3:5" s="26" customFormat="1">
      <c r="C179" s="27"/>
      <c r="D179" s="27"/>
      <c r="E179" s="27"/>
    </row>
    <row r="180" spans="3:5" s="26" customFormat="1">
      <c r="C180" s="27"/>
      <c r="D180" s="27"/>
      <c r="E180" s="27"/>
    </row>
    <row r="181" spans="3:5" s="26" customFormat="1">
      <c r="C181" s="27"/>
      <c r="D181" s="27"/>
      <c r="E181" s="27"/>
    </row>
    <row r="182" spans="3:5" s="26" customFormat="1">
      <c r="C182" s="27"/>
      <c r="D182" s="27"/>
      <c r="E182" s="27"/>
    </row>
    <row r="183" spans="3:5" s="26" customFormat="1">
      <c r="C183" s="27"/>
      <c r="D183" s="27"/>
      <c r="E183" s="27"/>
    </row>
    <row r="184" spans="3:5" s="26" customFormat="1">
      <c r="C184" s="27"/>
      <c r="D184" s="27"/>
      <c r="E184" s="27"/>
    </row>
    <row r="185" spans="3:5" s="26" customFormat="1">
      <c r="C185" s="27"/>
      <c r="D185" s="27"/>
      <c r="E185" s="27"/>
    </row>
    <row r="186" spans="3:5" s="26" customFormat="1">
      <c r="C186" s="27"/>
      <c r="D186" s="27"/>
      <c r="E186" s="27"/>
    </row>
    <row r="187" spans="3:5" s="26" customFormat="1">
      <c r="C187" s="27"/>
      <c r="D187" s="27"/>
      <c r="E187" s="27"/>
    </row>
    <row r="188" spans="3:5" s="26" customFormat="1">
      <c r="C188" s="27"/>
      <c r="D188" s="27"/>
      <c r="E188" s="27"/>
    </row>
    <row r="189" spans="3:5" s="26" customFormat="1">
      <c r="C189" s="27"/>
      <c r="D189" s="27"/>
      <c r="E189" s="27"/>
    </row>
    <row r="190" spans="3:5" s="26" customFormat="1">
      <c r="C190" s="27"/>
      <c r="D190" s="27"/>
      <c r="E190" s="27"/>
    </row>
    <row r="191" spans="3:5" s="26" customFormat="1">
      <c r="C191" s="27"/>
      <c r="D191" s="27"/>
      <c r="E191" s="27"/>
    </row>
    <row r="192" spans="3:5" s="26" customFormat="1">
      <c r="C192" s="27"/>
      <c r="D192" s="27"/>
      <c r="E192" s="27"/>
    </row>
    <row r="193" spans="3:5" s="26" customFormat="1">
      <c r="C193" s="27"/>
      <c r="D193" s="27"/>
      <c r="E193" s="27"/>
    </row>
    <row r="194" spans="3:5" s="26" customFormat="1">
      <c r="C194" s="27"/>
      <c r="D194" s="27"/>
      <c r="E194" s="27"/>
    </row>
    <row r="195" spans="3:5" s="26" customFormat="1">
      <c r="C195" s="27"/>
      <c r="D195" s="27"/>
      <c r="E195" s="27"/>
    </row>
    <row r="196" spans="3:5" s="26" customFormat="1">
      <c r="C196" s="27"/>
      <c r="D196" s="27"/>
      <c r="E196" s="27"/>
    </row>
    <row r="197" spans="3:5" s="26" customFormat="1">
      <c r="C197" s="27"/>
      <c r="D197" s="27"/>
      <c r="E197" s="27"/>
    </row>
    <row r="198" spans="3:5" s="26" customFormat="1">
      <c r="C198" s="27"/>
      <c r="D198" s="27"/>
      <c r="E198" s="27"/>
    </row>
    <row r="199" spans="3:5" s="26" customFormat="1">
      <c r="C199" s="27"/>
      <c r="D199" s="27"/>
      <c r="E199" s="27"/>
    </row>
    <row r="200" spans="3:5" s="26" customFormat="1">
      <c r="C200" s="27"/>
      <c r="D200" s="27"/>
      <c r="E200" s="27"/>
    </row>
    <row r="201" spans="3:5" s="26" customFormat="1">
      <c r="C201" s="27"/>
      <c r="D201" s="27"/>
      <c r="E201" s="27"/>
    </row>
    <row r="202" spans="3:5" s="26" customFormat="1">
      <c r="C202" s="27"/>
      <c r="D202" s="27"/>
      <c r="E202" s="27"/>
    </row>
    <row r="203" spans="3:5" s="26" customFormat="1">
      <c r="C203" s="27"/>
      <c r="D203" s="27"/>
      <c r="E203" s="27"/>
    </row>
    <row r="204" spans="3:5" s="26" customFormat="1">
      <c r="C204" s="27"/>
      <c r="D204" s="27"/>
      <c r="E204" s="27"/>
    </row>
    <row r="205" spans="3:5" s="26" customFormat="1">
      <c r="C205" s="27"/>
      <c r="D205" s="27"/>
      <c r="E205" s="27"/>
    </row>
    <row r="206" spans="3:5" s="26" customFormat="1">
      <c r="C206" s="27"/>
      <c r="D206" s="27"/>
      <c r="E206" s="27"/>
    </row>
    <row r="207" spans="3:5" s="26" customFormat="1">
      <c r="C207" s="27"/>
      <c r="D207" s="27"/>
      <c r="E207" s="27"/>
    </row>
    <row r="208" spans="3:5" s="26" customFormat="1">
      <c r="C208" s="27"/>
      <c r="D208" s="27"/>
      <c r="E208" s="27"/>
    </row>
    <row r="209" spans="3:5" s="26" customFormat="1">
      <c r="C209" s="27"/>
      <c r="D209" s="27"/>
      <c r="E209" s="27"/>
    </row>
    <row r="210" spans="3:5" s="26" customFormat="1">
      <c r="C210" s="27"/>
      <c r="D210" s="27"/>
      <c r="E210" s="27"/>
    </row>
    <row r="211" spans="3:5" s="26" customFormat="1">
      <c r="C211" s="27"/>
      <c r="D211" s="27"/>
      <c r="E211" s="27"/>
    </row>
    <row r="212" spans="3:5" s="26" customFormat="1">
      <c r="C212" s="27"/>
      <c r="D212" s="27"/>
      <c r="E212" s="27"/>
    </row>
    <row r="213" spans="3:5" s="26" customFormat="1">
      <c r="C213" s="27"/>
      <c r="D213" s="27"/>
      <c r="E213" s="27"/>
    </row>
    <row r="214" spans="3:5" s="26" customFormat="1">
      <c r="C214" s="27"/>
      <c r="D214" s="27"/>
      <c r="E214" s="27"/>
    </row>
    <row r="215" spans="3:5" s="26" customFormat="1">
      <c r="C215" s="27"/>
      <c r="D215" s="27"/>
      <c r="E215" s="27"/>
    </row>
    <row r="216" spans="3:5" s="26" customFormat="1">
      <c r="C216" s="27"/>
      <c r="D216" s="27"/>
      <c r="E216" s="27"/>
    </row>
    <row r="217" spans="3:5" s="26" customFormat="1">
      <c r="C217" s="27"/>
      <c r="D217" s="27"/>
      <c r="E217" s="27"/>
    </row>
    <row r="218" spans="3:5" s="26" customFormat="1">
      <c r="C218" s="27"/>
      <c r="D218" s="27"/>
      <c r="E218" s="27"/>
    </row>
    <row r="219" spans="3:5" s="26" customFormat="1">
      <c r="C219" s="27"/>
      <c r="D219" s="27"/>
      <c r="E219" s="27"/>
    </row>
    <row r="220" spans="3:5" s="26" customFormat="1">
      <c r="C220" s="27"/>
      <c r="D220" s="27"/>
      <c r="E220" s="27"/>
    </row>
    <row r="221" spans="3:5" s="26" customFormat="1">
      <c r="C221" s="27"/>
      <c r="D221" s="27"/>
      <c r="E221" s="27"/>
    </row>
    <row r="222" spans="3:5" s="26" customFormat="1">
      <c r="C222" s="27"/>
      <c r="D222" s="27"/>
      <c r="E222" s="27"/>
    </row>
    <row r="223" spans="3:5" s="26" customFormat="1">
      <c r="C223" s="27"/>
      <c r="D223" s="27"/>
      <c r="E223" s="27"/>
    </row>
    <row r="224" spans="3:5" s="26" customFormat="1">
      <c r="C224" s="27"/>
      <c r="D224" s="27"/>
      <c r="E224" s="27"/>
    </row>
    <row r="225" spans="3:5" s="26" customFormat="1">
      <c r="C225" s="27"/>
      <c r="D225" s="27"/>
      <c r="E225" s="27"/>
    </row>
    <row r="226" spans="3:5" s="26" customFormat="1">
      <c r="C226" s="27"/>
      <c r="D226" s="27"/>
      <c r="E226" s="27"/>
    </row>
    <row r="227" spans="3:5" s="26" customFormat="1">
      <c r="C227" s="27"/>
      <c r="D227" s="27"/>
      <c r="E227" s="27"/>
    </row>
    <row r="228" spans="3:5" s="26" customFormat="1">
      <c r="C228" s="27"/>
      <c r="D228" s="27"/>
      <c r="E228" s="27"/>
    </row>
    <row r="229" spans="3:5" s="26" customFormat="1">
      <c r="C229" s="27"/>
      <c r="D229" s="27"/>
      <c r="E229" s="27"/>
    </row>
    <row r="230" spans="3:5" s="26" customFormat="1">
      <c r="C230" s="27"/>
      <c r="D230" s="27"/>
      <c r="E230" s="27"/>
    </row>
    <row r="231" spans="3:5" s="26" customFormat="1">
      <c r="C231" s="27"/>
      <c r="D231" s="27"/>
      <c r="E231" s="27"/>
    </row>
    <row r="232" spans="3:5" s="26" customFormat="1">
      <c r="C232" s="27"/>
      <c r="D232" s="27"/>
      <c r="E232" s="27"/>
    </row>
    <row r="233" spans="3:5" s="26" customFormat="1">
      <c r="C233" s="27"/>
      <c r="D233" s="27"/>
      <c r="E233" s="27"/>
    </row>
    <row r="234" spans="3:5" s="26" customFormat="1">
      <c r="C234" s="27"/>
      <c r="D234" s="27"/>
      <c r="E234" s="27"/>
    </row>
    <row r="235" spans="3:5" s="26" customFormat="1">
      <c r="C235" s="27"/>
      <c r="D235" s="27"/>
      <c r="E235" s="27"/>
    </row>
    <row r="236" spans="3:5" s="26" customFormat="1">
      <c r="C236" s="27"/>
      <c r="D236" s="27"/>
      <c r="E236" s="27"/>
    </row>
    <row r="237" spans="3:5" s="26" customFormat="1">
      <c r="C237" s="27"/>
      <c r="D237" s="27"/>
      <c r="E237" s="27"/>
    </row>
    <row r="238" spans="3:5" s="26" customFormat="1">
      <c r="C238" s="27"/>
      <c r="D238" s="27"/>
      <c r="E238" s="27"/>
    </row>
    <row r="239" spans="3:5" s="26" customFormat="1">
      <c r="C239" s="27"/>
      <c r="D239" s="27"/>
      <c r="E239" s="27"/>
    </row>
    <row r="240" spans="3:5" s="26" customFormat="1">
      <c r="C240" s="27"/>
      <c r="D240" s="27"/>
      <c r="E240" s="27"/>
    </row>
    <row r="241" spans="3:5" s="26" customFormat="1">
      <c r="C241" s="27"/>
      <c r="D241" s="27"/>
      <c r="E241" s="27"/>
    </row>
    <row r="242" spans="3:5" s="26" customFormat="1">
      <c r="C242" s="27"/>
      <c r="D242" s="27"/>
      <c r="E242" s="27"/>
    </row>
    <row r="243" spans="3:5" s="26" customFormat="1">
      <c r="C243" s="27"/>
      <c r="D243" s="27"/>
      <c r="E243" s="27"/>
    </row>
    <row r="244" spans="3:5" s="26" customFormat="1">
      <c r="C244" s="27"/>
      <c r="D244" s="27"/>
      <c r="E244" s="27"/>
    </row>
    <row r="245" spans="3:5" s="26" customFormat="1">
      <c r="C245" s="27"/>
      <c r="D245" s="27"/>
      <c r="E245" s="27"/>
    </row>
    <row r="246" spans="3:5" s="26" customFormat="1">
      <c r="C246" s="27"/>
      <c r="D246" s="27"/>
      <c r="E246" s="27"/>
    </row>
    <row r="247" spans="3:5" s="26" customFormat="1">
      <c r="C247" s="27"/>
      <c r="D247" s="27"/>
      <c r="E247" s="27"/>
    </row>
    <row r="248" spans="3:5" s="26" customFormat="1">
      <c r="C248" s="27"/>
      <c r="D248" s="27"/>
      <c r="E248" s="27"/>
    </row>
    <row r="249" spans="3:5" s="26" customFormat="1">
      <c r="C249" s="27"/>
      <c r="D249" s="27"/>
      <c r="E249" s="27"/>
    </row>
    <row r="250" spans="3:5" s="26" customFormat="1">
      <c r="C250" s="27"/>
      <c r="D250" s="27"/>
      <c r="E250" s="27"/>
    </row>
    <row r="251" spans="3:5" s="26" customFormat="1">
      <c r="C251" s="27"/>
      <c r="D251" s="27"/>
      <c r="E251" s="27"/>
    </row>
    <row r="252" spans="3:5" s="26" customFormat="1">
      <c r="C252" s="27"/>
      <c r="D252" s="27"/>
      <c r="E252" s="27"/>
    </row>
    <row r="253" spans="3:5" s="26" customFormat="1">
      <c r="C253" s="27"/>
      <c r="D253" s="27"/>
      <c r="E253" s="27"/>
    </row>
    <row r="254" spans="3:5" s="26" customFormat="1">
      <c r="C254" s="27"/>
      <c r="D254" s="27"/>
      <c r="E254" s="27"/>
    </row>
    <row r="255" spans="3:5" s="26" customFormat="1">
      <c r="C255" s="27"/>
      <c r="D255" s="27"/>
      <c r="E255" s="27"/>
    </row>
    <row r="256" spans="3:5" s="26" customFormat="1">
      <c r="C256" s="27"/>
      <c r="D256" s="27"/>
      <c r="E256" s="27"/>
    </row>
    <row r="257" spans="3:5" s="26" customFormat="1">
      <c r="C257" s="27"/>
      <c r="D257" s="27"/>
      <c r="E257" s="27"/>
    </row>
    <row r="258" spans="3:5" s="26" customFormat="1">
      <c r="C258" s="27"/>
      <c r="D258" s="27"/>
      <c r="E258" s="27"/>
    </row>
    <row r="259" spans="3:5" s="26" customFormat="1">
      <c r="C259" s="27"/>
      <c r="D259" s="27"/>
      <c r="E259" s="27"/>
    </row>
    <row r="260" spans="3:5" s="26" customFormat="1">
      <c r="C260" s="27"/>
      <c r="D260" s="27"/>
      <c r="E260" s="27"/>
    </row>
    <row r="261" spans="3:5" s="26" customFormat="1">
      <c r="C261" s="27"/>
      <c r="D261" s="27"/>
      <c r="E261" s="27"/>
    </row>
    <row r="262" spans="3:5" s="26" customFormat="1">
      <c r="C262" s="27"/>
      <c r="D262" s="27"/>
      <c r="E262" s="27"/>
    </row>
    <row r="263" spans="3:5" s="26" customFormat="1">
      <c r="C263" s="27"/>
      <c r="D263" s="27"/>
      <c r="E263" s="27"/>
    </row>
    <row r="264" spans="3:5" s="26" customFormat="1">
      <c r="C264" s="27"/>
      <c r="D264" s="27"/>
      <c r="E264" s="27"/>
    </row>
    <row r="265" spans="3:5" s="26" customFormat="1">
      <c r="C265" s="27"/>
      <c r="D265" s="27"/>
      <c r="E265" s="27"/>
    </row>
    <row r="266" spans="3:5" s="26" customFormat="1">
      <c r="C266" s="27"/>
      <c r="D266" s="27"/>
      <c r="E266" s="27"/>
    </row>
    <row r="267" spans="3:5" s="26" customFormat="1">
      <c r="C267" s="27"/>
      <c r="D267" s="27"/>
      <c r="E267" s="27"/>
    </row>
    <row r="268" spans="3:5" s="26" customFormat="1">
      <c r="C268" s="27"/>
      <c r="D268" s="27"/>
      <c r="E268" s="27"/>
    </row>
    <row r="269" spans="3:5" s="26" customFormat="1">
      <c r="C269" s="27"/>
      <c r="D269" s="27"/>
      <c r="E269" s="27"/>
    </row>
    <row r="270" spans="3:5" s="26" customFormat="1">
      <c r="C270" s="27"/>
      <c r="D270" s="27"/>
      <c r="E270" s="27"/>
    </row>
    <row r="271" spans="3:5" s="26" customFormat="1">
      <c r="C271" s="27"/>
      <c r="D271" s="27"/>
      <c r="E271" s="27"/>
    </row>
    <row r="272" spans="3:5" s="26" customFormat="1">
      <c r="C272" s="27"/>
      <c r="D272" s="27"/>
      <c r="E272" s="27"/>
    </row>
    <row r="273" spans="3:5" s="26" customFormat="1">
      <c r="C273" s="27"/>
      <c r="D273" s="27"/>
      <c r="E273" s="27"/>
    </row>
    <row r="274" spans="3:5" s="26" customFormat="1">
      <c r="C274" s="27"/>
      <c r="D274" s="27"/>
      <c r="E274" s="27"/>
    </row>
    <row r="275" spans="3:5" s="26" customFormat="1">
      <c r="C275" s="27"/>
      <c r="D275" s="27"/>
      <c r="E275" s="27"/>
    </row>
    <row r="276" spans="3:5" s="26" customFormat="1">
      <c r="C276" s="27"/>
      <c r="D276" s="27"/>
      <c r="E276" s="27"/>
    </row>
    <row r="277" spans="3:5" s="26" customFormat="1">
      <c r="C277" s="27"/>
      <c r="D277" s="27"/>
      <c r="E277" s="27"/>
    </row>
    <row r="278" spans="3:5" s="26" customFormat="1">
      <c r="C278" s="27"/>
      <c r="D278" s="27"/>
      <c r="E278" s="27"/>
    </row>
    <row r="279" spans="3:5" s="26" customFormat="1">
      <c r="C279" s="27"/>
      <c r="D279" s="27"/>
      <c r="E279" s="27"/>
    </row>
    <row r="280" spans="3:5" s="26" customFormat="1">
      <c r="C280" s="27"/>
      <c r="D280" s="27"/>
      <c r="E280" s="27"/>
    </row>
    <row r="281" spans="3:5" s="26" customFormat="1">
      <c r="C281" s="27"/>
      <c r="D281" s="27"/>
      <c r="E281" s="27"/>
    </row>
    <row r="282" spans="3:5" s="26" customFormat="1">
      <c r="C282" s="27"/>
      <c r="D282" s="27"/>
      <c r="E282" s="27"/>
    </row>
    <row r="283" spans="3:5" s="26" customFormat="1">
      <c r="C283" s="27"/>
      <c r="D283" s="27"/>
      <c r="E283" s="27"/>
    </row>
    <row r="284" spans="3:5" s="26" customFormat="1">
      <c r="C284" s="27"/>
      <c r="D284" s="27"/>
      <c r="E284" s="27"/>
    </row>
    <row r="285" spans="3:5" s="26" customFormat="1">
      <c r="C285" s="27"/>
      <c r="D285" s="27"/>
      <c r="E285" s="27"/>
    </row>
    <row r="286" spans="3:5" s="26" customFormat="1">
      <c r="C286" s="27"/>
      <c r="D286" s="27"/>
      <c r="E286" s="27"/>
    </row>
    <row r="287" spans="3:5" s="26" customFormat="1">
      <c r="C287" s="27"/>
      <c r="D287" s="27"/>
      <c r="E287" s="27"/>
    </row>
    <row r="288" spans="3:5" s="26" customFormat="1">
      <c r="C288" s="27"/>
      <c r="D288" s="27"/>
      <c r="E288" s="27"/>
    </row>
    <row r="289" spans="3:5" s="26" customFormat="1">
      <c r="C289" s="27"/>
      <c r="D289" s="27"/>
      <c r="E289" s="27"/>
    </row>
    <row r="290" spans="3:5" s="26" customFormat="1">
      <c r="C290" s="27"/>
      <c r="D290" s="27"/>
      <c r="E290" s="27"/>
    </row>
    <row r="291" spans="3:5" s="26" customFormat="1">
      <c r="C291" s="27"/>
      <c r="D291" s="27"/>
      <c r="E291" s="27"/>
    </row>
    <row r="292" spans="3:5" s="26" customFormat="1">
      <c r="C292" s="27"/>
      <c r="D292" s="27"/>
      <c r="E292" s="27"/>
    </row>
    <row r="293" spans="3:5" s="26" customFormat="1">
      <c r="C293" s="27"/>
      <c r="D293" s="27"/>
      <c r="E293" s="27"/>
    </row>
    <row r="294" spans="3:5" s="26" customFormat="1">
      <c r="C294" s="27"/>
      <c r="D294" s="27"/>
      <c r="E294" s="27"/>
    </row>
    <row r="295" spans="3:5" s="26" customFormat="1">
      <c r="C295" s="27"/>
      <c r="D295" s="27"/>
      <c r="E295" s="27"/>
    </row>
    <row r="296" spans="3:5" s="26" customFormat="1">
      <c r="C296" s="27"/>
      <c r="D296" s="27"/>
      <c r="E296" s="27"/>
    </row>
    <row r="297" spans="3:5" s="26" customFormat="1">
      <c r="C297" s="27"/>
      <c r="D297" s="27"/>
      <c r="E297" s="27"/>
    </row>
    <row r="298" spans="3:5" s="26" customFormat="1">
      <c r="C298" s="27"/>
      <c r="D298" s="27"/>
      <c r="E298" s="27"/>
    </row>
    <row r="299" spans="3:5" s="26" customFormat="1">
      <c r="C299" s="27"/>
      <c r="D299" s="27"/>
      <c r="E299" s="27"/>
    </row>
    <row r="300" spans="3:5" s="26" customFormat="1">
      <c r="C300" s="27"/>
      <c r="D300" s="27"/>
      <c r="E300" s="27"/>
    </row>
    <row r="301" spans="3:5" s="26" customFormat="1">
      <c r="C301" s="27"/>
      <c r="D301" s="27"/>
      <c r="E301" s="27"/>
    </row>
    <row r="302" spans="3:5" s="26" customFormat="1">
      <c r="C302" s="27"/>
      <c r="D302" s="27"/>
      <c r="E302" s="27"/>
    </row>
    <row r="303" spans="3:5" s="26" customFormat="1">
      <c r="C303" s="27"/>
      <c r="D303" s="27"/>
      <c r="E303" s="27"/>
    </row>
    <row r="304" spans="3:5" s="26" customFormat="1">
      <c r="C304" s="27"/>
      <c r="D304" s="27"/>
      <c r="E304" s="27"/>
    </row>
    <row r="305" spans="3:5" s="26" customFormat="1">
      <c r="C305" s="27"/>
      <c r="D305" s="27"/>
      <c r="E305" s="27"/>
    </row>
    <row r="306" spans="3:5" s="26" customFormat="1">
      <c r="C306" s="27"/>
      <c r="D306" s="27"/>
      <c r="E306" s="27"/>
    </row>
    <row r="307" spans="3:5" s="26" customFormat="1">
      <c r="C307" s="27"/>
      <c r="D307" s="27"/>
      <c r="E307" s="27"/>
    </row>
    <row r="308" spans="3:5" s="26" customFormat="1">
      <c r="C308" s="27"/>
      <c r="D308" s="27"/>
      <c r="E308" s="27"/>
    </row>
    <row r="309" spans="3:5" s="26" customFormat="1">
      <c r="C309" s="27"/>
      <c r="D309" s="27"/>
      <c r="E309" s="27"/>
    </row>
    <row r="310" spans="3:5" s="26" customFormat="1">
      <c r="C310" s="27"/>
      <c r="D310" s="27"/>
      <c r="E310" s="27"/>
    </row>
    <row r="311" spans="3:5" s="26" customFormat="1">
      <c r="C311" s="27"/>
      <c r="D311" s="27"/>
      <c r="E311" s="27"/>
    </row>
    <row r="312" spans="3:5" s="26" customFormat="1">
      <c r="C312" s="27"/>
      <c r="D312" s="27"/>
      <c r="E312" s="27"/>
    </row>
    <row r="313" spans="3:5" s="26" customFormat="1">
      <c r="C313" s="27"/>
      <c r="D313" s="27"/>
      <c r="E313" s="27"/>
    </row>
    <row r="314" spans="3:5" s="26" customFormat="1">
      <c r="C314" s="27"/>
      <c r="D314" s="27"/>
      <c r="E314" s="27"/>
    </row>
    <row r="315" spans="3:5" s="26" customFormat="1">
      <c r="C315" s="27"/>
      <c r="D315" s="27"/>
      <c r="E315" s="27"/>
    </row>
    <row r="316" spans="3:5" s="26" customFormat="1">
      <c r="C316" s="27"/>
      <c r="D316" s="27"/>
      <c r="E316" s="27"/>
    </row>
    <row r="317" spans="3:5" s="26" customFormat="1">
      <c r="C317" s="27"/>
      <c r="D317" s="27"/>
      <c r="E317" s="27"/>
    </row>
    <row r="318" spans="3:5" s="26" customFormat="1">
      <c r="C318" s="27"/>
      <c r="D318" s="27"/>
      <c r="E318" s="27"/>
    </row>
    <row r="319" spans="3:5" s="26" customFormat="1">
      <c r="C319" s="27"/>
      <c r="D319" s="27"/>
      <c r="E319" s="27"/>
    </row>
    <row r="320" spans="3:5" s="26" customFormat="1">
      <c r="C320" s="27"/>
      <c r="D320" s="27"/>
      <c r="E320" s="27"/>
    </row>
    <row r="321" spans="3:5" s="26" customFormat="1">
      <c r="C321" s="27"/>
      <c r="D321" s="27"/>
      <c r="E321" s="27"/>
    </row>
    <row r="322" spans="3:5" s="26" customFormat="1">
      <c r="C322" s="27"/>
      <c r="D322" s="27"/>
      <c r="E322" s="27"/>
    </row>
    <row r="323" spans="3:5" s="26" customFormat="1">
      <c r="C323" s="27"/>
      <c r="D323" s="27"/>
      <c r="E323" s="27"/>
    </row>
    <row r="324" spans="3:5" s="26" customFormat="1">
      <c r="C324" s="27"/>
      <c r="D324" s="27"/>
      <c r="E324" s="27"/>
    </row>
    <row r="325" spans="3:5" s="26" customFormat="1">
      <c r="C325" s="27"/>
      <c r="D325" s="27"/>
      <c r="E325" s="27"/>
    </row>
    <row r="326" spans="3:5" s="26" customFormat="1">
      <c r="C326" s="27"/>
      <c r="D326" s="27"/>
      <c r="E326" s="27"/>
    </row>
    <row r="327" spans="3:5" s="26" customFormat="1">
      <c r="C327" s="27"/>
      <c r="D327" s="27"/>
      <c r="E327" s="27"/>
    </row>
    <row r="328" spans="3:5" s="26" customFormat="1">
      <c r="C328" s="27"/>
      <c r="D328" s="27"/>
      <c r="E328" s="27"/>
    </row>
    <row r="329" spans="3:5" s="26" customFormat="1">
      <c r="C329" s="27"/>
      <c r="D329" s="27"/>
      <c r="E329" s="27"/>
    </row>
    <row r="330" spans="3:5" s="26" customFormat="1">
      <c r="C330" s="27"/>
      <c r="D330" s="27"/>
      <c r="E330" s="27"/>
    </row>
    <row r="331" spans="3:5" s="26" customFormat="1">
      <c r="C331" s="27"/>
      <c r="D331" s="27"/>
      <c r="E331" s="27"/>
    </row>
    <row r="332" spans="3:5" s="26" customFormat="1">
      <c r="C332" s="27"/>
      <c r="D332" s="27"/>
      <c r="E332" s="27"/>
    </row>
    <row r="333" spans="3:5" s="26" customFormat="1">
      <c r="C333" s="27"/>
      <c r="D333" s="27"/>
      <c r="E333" s="27"/>
    </row>
    <row r="334" spans="3:5" s="26" customFormat="1">
      <c r="C334" s="27"/>
      <c r="D334" s="27"/>
      <c r="E334" s="27"/>
    </row>
    <row r="335" spans="3:5" s="26" customFormat="1">
      <c r="C335" s="27"/>
      <c r="D335" s="27"/>
      <c r="E335" s="27"/>
    </row>
    <row r="336" spans="3:5" s="26" customFormat="1">
      <c r="C336" s="27"/>
      <c r="D336" s="27"/>
      <c r="E336" s="27"/>
    </row>
    <row r="337" spans="3:5" s="26" customFormat="1">
      <c r="C337" s="27"/>
      <c r="D337" s="27"/>
      <c r="E337" s="27"/>
    </row>
    <row r="338" spans="3:5" s="26" customFormat="1">
      <c r="C338" s="27"/>
      <c r="D338" s="27"/>
      <c r="E338" s="27"/>
    </row>
    <row r="339" spans="3:5" s="26" customFormat="1">
      <c r="C339" s="27"/>
      <c r="D339" s="27"/>
      <c r="E339" s="27"/>
    </row>
    <row r="340" spans="3:5" s="26" customFormat="1">
      <c r="C340" s="27"/>
      <c r="D340" s="27"/>
      <c r="E340" s="27"/>
    </row>
    <row r="341" spans="3:5" s="26" customFormat="1">
      <c r="C341" s="27"/>
      <c r="D341" s="27"/>
      <c r="E341" s="27"/>
    </row>
    <row r="342" spans="3:5" s="26" customFormat="1">
      <c r="C342" s="27"/>
      <c r="D342" s="27"/>
      <c r="E342" s="27"/>
    </row>
    <row r="343" spans="3:5" s="26" customFormat="1">
      <c r="C343" s="27"/>
      <c r="D343" s="27"/>
      <c r="E343" s="27"/>
    </row>
    <row r="344" spans="3:5" s="26" customFormat="1">
      <c r="C344" s="27"/>
      <c r="D344" s="27"/>
      <c r="E344" s="27"/>
    </row>
    <row r="345" spans="3:5" s="26" customFormat="1">
      <c r="C345" s="27"/>
      <c r="D345" s="27"/>
      <c r="E345" s="27"/>
    </row>
    <row r="346" spans="3:5" s="26" customFormat="1">
      <c r="C346" s="27"/>
      <c r="D346" s="27"/>
      <c r="E346" s="27"/>
    </row>
    <row r="347" spans="3:5" s="26" customFormat="1">
      <c r="C347" s="27"/>
      <c r="D347" s="27"/>
      <c r="E347" s="27"/>
    </row>
    <row r="348" spans="3:5" s="26" customFormat="1">
      <c r="C348" s="27"/>
      <c r="D348" s="27"/>
      <c r="E348" s="27"/>
    </row>
    <row r="349" spans="3:5" s="26" customFormat="1">
      <c r="C349" s="27"/>
      <c r="D349" s="27"/>
      <c r="E349" s="27"/>
    </row>
    <row r="350" spans="3:5" s="26" customFormat="1">
      <c r="C350" s="27"/>
      <c r="D350" s="27"/>
      <c r="E350" s="27"/>
    </row>
    <row r="351" spans="3:5" s="26" customFormat="1">
      <c r="C351" s="27"/>
      <c r="D351" s="27"/>
      <c r="E351" s="27"/>
    </row>
    <row r="352" spans="3:5" s="26" customFormat="1">
      <c r="C352" s="27"/>
      <c r="D352" s="27"/>
      <c r="E352" s="27"/>
    </row>
    <row r="353" spans="3:5" s="26" customFormat="1">
      <c r="C353" s="27"/>
      <c r="D353" s="27"/>
      <c r="E353" s="27"/>
    </row>
    <row r="354" spans="3:5" s="26" customFormat="1">
      <c r="C354" s="27"/>
      <c r="D354" s="27"/>
      <c r="E354" s="27"/>
    </row>
    <row r="355" spans="3:5" s="26" customFormat="1">
      <c r="C355" s="27"/>
      <c r="D355" s="27"/>
      <c r="E355" s="27"/>
    </row>
    <row r="356" spans="3:5" s="26" customFormat="1">
      <c r="C356" s="27"/>
      <c r="D356" s="27"/>
      <c r="E356" s="27"/>
    </row>
    <row r="357" spans="3:5" s="26" customFormat="1">
      <c r="C357" s="27"/>
      <c r="D357" s="27"/>
      <c r="E357" s="27"/>
    </row>
    <row r="358" spans="3:5" s="26" customFormat="1">
      <c r="C358" s="27"/>
      <c r="D358" s="27"/>
      <c r="E358" s="27"/>
    </row>
    <row r="359" spans="3:5" s="26" customFormat="1">
      <c r="C359" s="27"/>
      <c r="D359" s="27"/>
      <c r="E359" s="27"/>
    </row>
    <row r="360" spans="3:5" s="26" customFormat="1">
      <c r="C360" s="27"/>
      <c r="D360" s="27"/>
      <c r="E360" s="27"/>
    </row>
    <row r="361" spans="3:5" s="26" customFormat="1">
      <c r="C361" s="27"/>
      <c r="D361" s="27"/>
      <c r="E361" s="27"/>
    </row>
    <row r="362" spans="3:5" s="26" customFormat="1">
      <c r="C362" s="27"/>
      <c r="D362" s="27"/>
      <c r="E362" s="27"/>
    </row>
    <row r="363" spans="3:5" s="26" customFormat="1">
      <c r="C363" s="27"/>
      <c r="D363" s="27"/>
      <c r="E363" s="27"/>
    </row>
    <row r="364" spans="3:5" s="26" customFormat="1">
      <c r="C364" s="27"/>
      <c r="D364" s="27"/>
      <c r="E364" s="27"/>
    </row>
    <row r="365" spans="3:5" s="26" customFormat="1">
      <c r="C365" s="27"/>
      <c r="D365" s="27"/>
      <c r="E365" s="27"/>
    </row>
    <row r="366" spans="3:5" s="26" customFormat="1">
      <c r="C366" s="27"/>
      <c r="D366" s="27"/>
      <c r="E366" s="27"/>
    </row>
    <row r="367" spans="3:5" s="26" customFormat="1">
      <c r="C367" s="27"/>
      <c r="D367" s="27"/>
      <c r="E367" s="27"/>
    </row>
    <row r="368" spans="3:5" s="26" customFormat="1">
      <c r="C368" s="27"/>
      <c r="D368" s="27"/>
      <c r="E368" s="27"/>
    </row>
    <row r="369" spans="1:16" s="26" customFormat="1">
      <c r="C369" s="27"/>
      <c r="D369" s="27"/>
      <c r="E369" s="27"/>
    </row>
    <row r="370" spans="1:16" s="26" customFormat="1">
      <c r="C370" s="27"/>
      <c r="D370" s="27"/>
      <c r="E370" s="27"/>
    </row>
    <row r="371" spans="1:16" s="26" customFormat="1">
      <c r="C371" s="27"/>
      <c r="D371" s="27"/>
      <c r="E371" s="27"/>
    </row>
    <row r="372" spans="1:16" s="26" customFormat="1">
      <c r="C372" s="27"/>
      <c r="D372" s="27"/>
      <c r="E372" s="27"/>
    </row>
    <row r="373" spans="1:16" s="26" customFormat="1">
      <c r="C373" s="27"/>
      <c r="D373" s="27"/>
      <c r="E373" s="27"/>
    </row>
    <row r="374" spans="1:16" s="26" customFormat="1">
      <c r="A374" s="28"/>
      <c r="B374" s="37"/>
      <c r="C374" s="40"/>
      <c r="D374" s="40"/>
      <c r="E374" s="40"/>
      <c r="F374" s="37"/>
      <c r="G374" s="28"/>
      <c r="H374" s="28"/>
      <c r="I374" s="28"/>
      <c r="J374" s="28"/>
      <c r="K374" s="28"/>
      <c r="L374" s="28"/>
      <c r="M374" s="28"/>
      <c r="N374" s="28"/>
      <c r="O374" s="28"/>
      <c r="P374" s="28"/>
    </row>
    <row r="375" spans="1:16" s="26" customFormat="1">
      <c r="A375" s="28"/>
      <c r="B375" s="37"/>
      <c r="C375" s="40"/>
      <c r="D375" s="40"/>
      <c r="E375" s="40"/>
      <c r="F375" s="37"/>
      <c r="G375" s="28"/>
      <c r="H375" s="28"/>
      <c r="I375" s="28"/>
      <c r="J375" s="28"/>
      <c r="K375" s="28"/>
      <c r="L375" s="28"/>
      <c r="M375" s="28"/>
      <c r="N375" s="28"/>
      <c r="O375" s="28"/>
      <c r="P375" s="28"/>
    </row>
  </sheetData>
  <protectedRanges>
    <protectedRange password="CF3F" sqref="B20:C77 E20:E77" name="Range1_2_1"/>
    <protectedRange password="CF3F" sqref="D20:D77" name="Range1_1_2_1"/>
  </protectedRanges>
  <mergeCells count="26">
    <mergeCell ref="A78:K78"/>
    <mergeCell ref="F17:K17"/>
    <mergeCell ref="L17:P17"/>
    <mergeCell ref="L12:P12"/>
    <mergeCell ref="C15:N15"/>
    <mergeCell ref="A17:A18"/>
    <mergeCell ref="B17:B18"/>
    <mergeCell ref="C17:C18"/>
    <mergeCell ref="D17:D18"/>
    <mergeCell ref="E17:E18"/>
    <mergeCell ref="N80:O80"/>
    <mergeCell ref="A83:B83"/>
    <mergeCell ref="G83:H83"/>
    <mergeCell ref="A80:B80"/>
    <mergeCell ref="D80:E80"/>
    <mergeCell ref="G80:H80"/>
    <mergeCell ref="I80:M80"/>
    <mergeCell ref="C10:P10"/>
    <mergeCell ref="A11:B11"/>
    <mergeCell ref="A13:P13"/>
    <mergeCell ref="A14:P14"/>
    <mergeCell ref="A4:P4"/>
    <mergeCell ref="A5:P5"/>
    <mergeCell ref="C7:P7"/>
    <mergeCell ref="C8:P8"/>
    <mergeCell ref="C9:P9"/>
  </mergeCells>
  <pageMargins left="0.48" right="0.43307086614173229" top="0.74803149606299213" bottom="0.6692913385826772" header="0.51181102362204722" footer="0.43307086614173229"/>
  <pageSetup paperSize="9" scale="89" orientation="landscape" r:id="rId1"/>
  <headerFooter alignWithMargins="0">
    <oddFooter>&amp;R&amp;P lapa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9"/>
  <sheetViews>
    <sheetView view="pageBreakPreview" topLeftCell="A23" zoomScaleNormal="100" zoomScaleSheetLayoutView="100" workbookViewId="0">
      <selection activeCell="C22" sqref="C22:C41"/>
    </sheetView>
  </sheetViews>
  <sheetFormatPr defaultRowHeight="12.75"/>
  <cols>
    <col min="1" max="1" width="4.140625" style="28" customWidth="1"/>
    <col min="2" max="2" width="12.5703125" style="37" customWidth="1"/>
    <col min="3" max="3" width="40" style="40" customWidth="1"/>
    <col min="4" max="4" width="5.85546875" style="40" bestFit="1" customWidth="1"/>
    <col min="5" max="5" width="10" style="40" customWidth="1"/>
    <col min="6" max="6" width="5.7109375" style="37" bestFit="1" customWidth="1"/>
    <col min="7" max="7" width="5.7109375" style="28" bestFit="1" customWidth="1"/>
    <col min="8" max="8" width="7.28515625" style="28" customWidth="1"/>
    <col min="9" max="9" width="6.7109375" style="28" bestFit="1" customWidth="1"/>
    <col min="10" max="10" width="7" style="28" bestFit="1" customWidth="1"/>
    <col min="11" max="11" width="7" style="28" customWidth="1"/>
    <col min="12" max="16" width="8.42578125" style="28" customWidth="1"/>
    <col min="17" max="16384" width="9.140625" style="28"/>
  </cols>
  <sheetData>
    <row r="1" spans="1:16">
      <c r="B1" s="26"/>
      <c r="C1" s="27"/>
      <c r="D1" s="27"/>
      <c r="E1" s="27"/>
      <c r="F1" s="26"/>
      <c r="P1" s="71" t="s">
        <v>41</v>
      </c>
    </row>
    <row r="2" spans="1:16">
      <c r="B2" s="26"/>
      <c r="C2" s="27"/>
      <c r="D2" s="27"/>
      <c r="E2" s="27"/>
      <c r="F2" s="26"/>
      <c r="P2" s="71" t="s">
        <v>76</v>
      </c>
    </row>
    <row r="3" spans="1:16">
      <c r="B3" s="26"/>
      <c r="C3" s="27"/>
      <c r="D3" s="27"/>
      <c r="E3" s="27"/>
      <c r="F3" s="26"/>
      <c r="P3" s="71" t="s">
        <v>42</v>
      </c>
    </row>
    <row r="4" spans="1:16" ht="15.75">
      <c r="A4" s="208" t="s">
        <v>43</v>
      </c>
      <c r="B4" s="208"/>
      <c r="C4" s="208"/>
      <c r="D4" s="208"/>
      <c r="E4" s="208"/>
      <c r="F4" s="208"/>
      <c r="G4" s="208"/>
      <c r="H4" s="208"/>
      <c r="I4" s="208"/>
      <c r="J4" s="208"/>
      <c r="K4" s="208"/>
      <c r="L4" s="208"/>
      <c r="M4" s="208"/>
      <c r="N4" s="208"/>
      <c r="O4" s="208"/>
      <c r="P4" s="208"/>
    </row>
    <row r="5" spans="1:16" ht="14.25">
      <c r="A5" s="209" t="s">
        <v>44</v>
      </c>
      <c r="B5" s="209"/>
      <c r="C5" s="209"/>
      <c r="D5" s="209"/>
      <c r="E5" s="209"/>
      <c r="F5" s="209"/>
      <c r="G5" s="209"/>
      <c r="H5" s="209"/>
      <c r="I5" s="209"/>
      <c r="J5" s="209"/>
      <c r="K5" s="209"/>
      <c r="L5" s="209"/>
      <c r="M5" s="209"/>
      <c r="N5" s="209"/>
      <c r="O5" s="209"/>
      <c r="P5" s="209"/>
    </row>
    <row r="6" spans="1:16" ht="7.5" customHeight="1">
      <c r="A6" s="72"/>
      <c r="B6" s="72"/>
      <c r="C6" s="72"/>
      <c r="D6" s="72"/>
      <c r="E6" s="72"/>
      <c r="F6" s="72"/>
      <c r="G6" s="72"/>
      <c r="H6" s="72"/>
      <c r="I6" s="72"/>
      <c r="J6" s="72"/>
      <c r="K6" s="72"/>
      <c r="L6" s="72"/>
      <c r="M6" s="72"/>
      <c r="N6" s="72"/>
      <c r="O6" s="72"/>
      <c r="P6" s="72"/>
    </row>
    <row r="7" spans="1:16" ht="15.75" customHeight="1">
      <c r="A7" s="73" t="s">
        <v>45</v>
      </c>
      <c r="B7" s="74"/>
      <c r="C7" s="210" t="s">
        <v>77</v>
      </c>
      <c r="D7" s="210"/>
      <c r="E7" s="210"/>
      <c r="F7" s="210"/>
      <c r="G7" s="210"/>
      <c r="H7" s="210"/>
      <c r="I7" s="210"/>
      <c r="J7" s="210"/>
      <c r="K7" s="210"/>
      <c r="L7" s="210"/>
      <c r="M7" s="210"/>
      <c r="N7" s="210"/>
      <c r="O7" s="210"/>
      <c r="P7" s="210"/>
    </row>
    <row r="8" spans="1:16" ht="15" customHeight="1">
      <c r="A8" s="75" t="s">
        <v>46</v>
      </c>
      <c r="B8" s="76"/>
      <c r="C8" s="210" t="s">
        <v>78</v>
      </c>
      <c r="D8" s="210"/>
      <c r="E8" s="210"/>
      <c r="F8" s="210"/>
      <c r="G8" s="210"/>
      <c r="H8" s="210"/>
      <c r="I8" s="210"/>
      <c r="J8" s="210"/>
      <c r="K8" s="210"/>
      <c r="L8" s="210"/>
      <c r="M8" s="210"/>
      <c r="N8" s="210"/>
      <c r="O8" s="210"/>
      <c r="P8" s="210"/>
    </row>
    <row r="9" spans="1:16" ht="15">
      <c r="A9" s="75" t="s">
        <v>47</v>
      </c>
      <c r="B9" s="76"/>
      <c r="C9" s="221" t="s">
        <v>79</v>
      </c>
      <c r="D9" s="221"/>
      <c r="E9" s="221"/>
      <c r="F9" s="221"/>
      <c r="G9" s="221"/>
      <c r="H9" s="221"/>
      <c r="I9" s="221"/>
      <c r="J9" s="221"/>
      <c r="K9" s="221"/>
      <c r="L9" s="221"/>
      <c r="M9" s="221"/>
      <c r="N9" s="221"/>
      <c r="O9" s="221"/>
      <c r="P9" s="221"/>
    </row>
    <row r="10" spans="1:16" ht="15" customHeight="1">
      <c r="A10" s="75" t="s">
        <v>48</v>
      </c>
      <c r="B10" s="92"/>
      <c r="C10" s="220" t="s">
        <v>49</v>
      </c>
      <c r="D10" s="220"/>
      <c r="E10" s="220"/>
      <c r="F10" s="220"/>
      <c r="G10" s="220"/>
      <c r="H10" s="220"/>
      <c r="I10" s="220"/>
      <c r="J10" s="220"/>
      <c r="K10" s="220"/>
      <c r="L10" s="220"/>
      <c r="M10" s="220"/>
      <c r="N10" s="220"/>
      <c r="O10" s="220"/>
      <c r="P10" s="220"/>
    </row>
    <row r="11" spans="1:16" ht="29.25" customHeight="1">
      <c r="A11" s="214" t="s">
        <v>50</v>
      </c>
      <c r="B11" s="214"/>
      <c r="C11" s="113"/>
      <c r="D11" s="109"/>
      <c r="E11" s="110"/>
      <c r="F11" s="110"/>
      <c r="G11" s="110"/>
      <c r="H11" s="111"/>
      <c r="I11" s="111"/>
      <c r="J11" s="112"/>
      <c r="K11" s="72"/>
      <c r="L11" s="72"/>
      <c r="M11" s="72"/>
      <c r="N11" s="72"/>
      <c r="O11" s="72"/>
      <c r="P11" s="72"/>
    </row>
    <row r="12" spans="1:16" s="26" customFormat="1" ht="12.75" customHeight="1">
      <c r="A12" s="257" t="s">
        <v>266</v>
      </c>
      <c r="B12" s="257"/>
      <c r="C12" s="257"/>
      <c r="D12" s="257"/>
      <c r="E12" s="257"/>
      <c r="F12" s="257"/>
      <c r="G12" s="257"/>
      <c r="H12" s="257"/>
      <c r="I12" s="257"/>
      <c r="J12" s="257"/>
      <c r="K12" s="257"/>
      <c r="L12" s="257"/>
      <c r="M12" s="257"/>
      <c r="N12" s="257"/>
      <c r="O12" s="257"/>
      <c r="P12" s="257"/>
    </row>
    <row r="13" spans="1:16" s="26" customFormat="1" ht="12.75" customHeight="1">
      <c r="A13" s="257" t="s">
        <v>308</v>
      </c>
      <c r="B13" s="257"/>
      <c r="C13" s="257"/>
      <c r="D13" s="257"/>
      <c r="E13" s="257"/>
      <c r="F13" s="257"/>
      <c r="G13" s="257"/>
      <c r="H13" s="257"/>
      <c r="I13" s="257"/>
      <c r="J13" s="257"/>
      <c r="K13" s="257"/>
      <c r="L13" s="257"/>
      <c r="M13" s="257"/>
      <c r="N13" s="257"/>
      <c r="O13" s="257"/>
      <c r="P13" s="257"/>
    </row>
    <row r="14" spans="1:16" s="26" customFormat="1">
      <c r="C14" s="258" t="s">
        <v>9</v>
      </c>
      <c r="D14" s="258"/>
      <c r="E14" s="258"/>
      <c r="F14" s="258"/>
      <c r="G14" s="258"/>
      <c r="H14" s="258"/>
      <c r="I14" s="258"/>
      <c r="J14" s="258"/>
      <c r="K14" s="258"/>
      <c r="L14" s="258"/>
      <c r="M14" s="258"/>
      <c r="N14" s="258"/>
    </row>
    <row r="15" spans="1:16" ht="13.5" thickBot="1">
      <c r="B15" s="28"/>
      <c r="C15" s="28"/>
      <c r="D15" s="28"/>
      <c r="E15" s="28"/>
      <c r="F15" s="28"/>
      <c r="I15" s="30"/>
      <c r="J15" s="30"/>
      <c r="K15" s="30"/>
      <c r="L15" s="29"/>
      <c r="M15" s="29"/>
      <c r="N15" s="29"/>
      <c r="O15" s="31"/>
      <c r="P15" s="31"/>
    </row>
    <row r="16" spans="1:16" s="7" customFormat="1" ht="13.5" thickBot="1">
      <c r="A16" s="255" t="s">
        <v>0</v>
      </c>
      <c r="B16" s="255" t="s">
        <v>17</v>
      </c>
      <c r="C16" s="253" t="s">
        <v>18</v>
      </c>
      <c r="D16" s="255" t="s">
        <v>19</v>
      </c>
      <c r="E16" s="255" t="s">
        <v>20</v>
      </c>
      <c r="F16" s="269" t="s">
        <v>21</v>
      </c>
      <c r="G16" s="269"/>
      <c r="H16" s="269"/>
      <c r="I16" s="269"/>
      <c r="J16" s="269"/>
      <c r="K16" s="269"/>
      <c r="L16" s="269" t="s">
        <v>22</v>
      </c>
      <c r="M16" s="269"/>
      <c r="N16" s="269"/>
      <c r="O16" s="269"/>
      <c r="P16" s="269"/>
    </row>
    <row r="17" spans="1:16" s="7" customFormat="1" ht="69.75" customHeight="1" thickBot="1">
      <c r="A17" s="256"/>
      <c r="B17" s="256"/>
      <c r="C17" s="254"/>
      <c r="D17" s="256"/>
      <c r="E17" s="256"/>
      <c r="F17" s="8" t="s">
        <v>23</v>
      </c>
      <c r="G17" s="9" t="s">
        <v>30</v>
      </c>
      <c r="H17" s="9" t="s">
        <v>31</v>
      </c>
      <c r="I17" s="9" t="s">
        <v>74</v>
      </c>
      <c r="J17" s="9" t="s">
        <v>32</v>
      </c>
      <c r="K17" s="8" t="s">
        <v>33</v>
      </c>
      <c r="L17" s="9" t="s">
        <v>24</v>
      </c>
      <c r="M17" s="9" t="s">
        <v>31</v>
      </c>
      <c r="N17" s="9" t="s">
        <v>74</v>
      </c>
      <c r="O17" s="9" t="s">
        <v>32</v>
      </c>
      <c r="P17" s="9" t="s">
        <v>34</v>
      </c>
    </row>
    <row r="18" spans="1:16" s="7" customFormat="1" ht="13.5" thickBot="1">
      <c r="A18" s="17" t="s">
        <v>25</v>
      </c>
      <c r="B18" s="18" t="s">
        <v>26</v>
      </c>
      <c r="C18" s="12">
        <v>3</v>
      </c>
      <c r="D18" s="13">
        <v>4</v>
      </c>
      <c r="E18" s="12">
        <v>5</v>
      </c>
      <c r="F18" s="13">
        <v>6</v>
      </c>
      <c r="G18" s="12">
        <v>7</v>
      </c>
      <c r="H18" s="12">
        <v>8</v>
      </c>
      <c r="I18" s="13">
        <v>9</v>
      </c>
      <c r="J18" s="13">
        <v>10</v>
      </c>
      <c r="K18" s="19">
        <v>11</v>
      </c>
      <c r="L18" s="19">
        <v>12</v>
      </c>
      <c r="M18" s="19">
        <v>13</v>
      </c>
      <c r="N18" s="20">
        <v>14</v>
      </c>
      <c r="O18" s="20">
        <v>15</v>
      </c>
      <c r="P18" s="21">
        <v>16</v>
      </c>
    </row>
    <row r="19" spans="1:16">
      <c r="A19" s="173"/>
      <c r="B19" s="32"/>
      <c r="C19" s="174" t="s">
        <v>309</v>
      </c>
      <c r="D19" s="175"/>
      <c r="E19" s="176"/>
      <c r="F19" s="33"/>
      <c r="G19" s="33"/>
      <c r="H19" s="33"/>
      <c r="I19" s="33"/>
      <c r="J19" s="33"/>
      <c r="K19" s="35"/>
      <c r="L19" s="35"/>
      <c r="M19" s="35"/>
      <c r="N19" s="35"/>
      <c r="O19" s="35"/>
      <c r="P19" s="36"/>
    </row>
    <row r="20" spans="1:16" ht="25.5">
      <c r="A20" s="177">
        <v>1</v>
      </c>
      <c r="B20" s="15" t="s">
        <v>105</v>
      </c>
      <c r="C20" s="192" t="s">
        <v>310</v>
      </c>
      <c r="D20" s="15" t="s">
        <v>39</v>
      </c>
      <c r="E20" s="179">
        <v>1</v>
      </c>
      <c r="F20" s="35"/>
      <c r="G20" s="35"/>
      <c r="H20" s="35"/>
      <c r="I20" s="35"/>
      <c r="J20" s="35"/>
      <c r="K20" s="35"/>
      <c r="L20" s="35"/>
      <c r="M20" s="35"/>
      <c r="N20" s="35"/>
      <c r="O20" s="35"/>
      <c r="P20" s="36"/>
    </row>
    <row r="21" spans="1:16">
      <c r="A21" s="194"/>
      <c r="B21" s="195"/>
      <c r="C21" s="196" t="s">
        <v>311</v>
      </c>
      <c r="D21" s="197"/>
      <c r="E21" s="198"/>
      <c r="F21" s="35"/>
      <c r="G21" s="35"/>
      <c r="H21" s="35"/>
      <c r="I21" s="35"/>
      <c r="J21" s="35"/>
      <c r="K21" s="35"/>
      <c r="L21" s="35"/>
      <c r="M21" s="35"/>
      <c r="N21" s="35"/>
      <c r="O21" s="35"/>
      <c r="P21" s="36"/>
    </row>
    <row r="22" spans="1:16" ht="38.25">
      <c r="A22" s="177">
        <v>1</v>
      </c>
      <c r="B22" s="15" t="s">
        <v>105</v>
      </c>
      <c r="C22" s="192" t="s">
        <v>312</v>
      </c>
      <c r="D22" s="15" t="s">
        <v>87</v>
      </c>
      <c r="E22" s="179">
        <v>260</v>
      </c>
      <c r="F22" s="35"/>
      <c r="G22" s="35"/>
      <c r="H22" s="35"/>
      <c r="I22" s="35"/>
      <c r="J22" s="35"/>
      <c r="K22" s="35"/>
      <c r="L22" s="35"/>
      <c r="M22" s="35"/>
      <c r="N22" s="35"/>
      <c r="O22" s="35"/>
      <c r="P22" s="36"/>
    </row>
    <row r="23" spans="1:16">
      <c r="A23" s="177">
        <v>2</v>
      </c>
      <c r="B23" s="15"/>
      <c r="C23" s="193" t="s">
        <v>540</v>
      </c>
      <c r="D23" s="15" t="s">
        <v>175</v>
      </c>
      <c r="E23" s="179">
        <f>E22*0.18</f>
        <v>46.8</v>
      </c>
      <c r="F23" s="35"/>
      <c r="G23" s="35"/>
      <c r="H23" s="35"/>
      <c r="I23" s="35"/>
      <c r="J23" s="35"/>
      <c r="K23" s="35"/>
      <c r="L23" s="35"/>
      <c r="M23" s="35"/>
      <c r="N23" s="35"/>
      <c r="O23" s="35"/>
      <c r="P23" s="36"/>
    </row>
    <row r="24" spans="1:16">
      <c r="A24" s="177">
        <v>3</v>
      </c>
      <c r="B24" s="15"/>
      <c r="C24" s="193" t="s">
        <v>227</v>
      </c>
      <c r="D24" s="15" t="s">
        <v>87</v>
      </c>
      <c r="E24" s="179">
        <f>E22</f>
        <v>260</v>
      </c>
      <c r="F24" s="35"/>
      <c r="G24" s="35"/>
      <c r="H24" s="35"/>
      <c r="I24" s="35"/>
      <c r="J24" s="35"/>
      <c r="K24" s="35"/>
      <c r="L24" s="35"/>
      <c r="M24" s="35"/>
      <c r="N24" s="35"/>
      <c r="O24" s="35"/>
      <c r="P24" s="36"/>
    </row>
    <row r="25" spans="1:16">
      <c r="A25" s="177">
        <v>4</v>
      </c>
      <c r="B25" s="15" t="s">
        <v>105</v>
      </c>
      <c r="C25" s="192" t="s">
        <v>313</v>
      </c>
      <c r="D25" s="15" t="s">
        <v>87</v>
      </c>
      <c r="E25" s="179">
        <f>E22</f>
        <v>260</v>
      </c>
      <c r="F25" s="35"/>
      <c r="G25" s="35"/>
      <c r="H25" s="35"/>
      <c r="I25" s="35"/>
      <c r="J25" s="35"/>
      <c r="K25" s="35"/>
      <c r="L25" s="35"/>
      <c r="M25" s="35"/>
      <c r="N25" s="35"/>
      <c r="O25" s="35"/>
      <c r="P25" s="36"/>
    </row>
    <row r="26" spans="1:16">
      <c r="A26" s="177">
        <v>5</v>
      </c>
      <c r="B26" s="15"/>
      <c r="C26" s="193" t="s">
        <v>540</v>
      </c>
      <c r="D26" s="15" t="s">
        <v>175</v>
      </c>
      <c r="E26" s="179">
        <f>E25*0.12*0.4</f>
        <v>12.48</v>
      </c>
      <c r="F26" s="35"/>
      <c r="G26" s="35"/>
      <c r="H26" s="35"/>
      <c r="I26" s="35"/>
      <c r="J26" s="35"/>
      <c r="K26" s="35"/>
      <c r="L26" s="35"/>
      <c r="M26" s="35"/>
      <c r="N26" s="35"/>
      <c r="O26" s="35"/>
      <c r="P26" s="36"/>
    </row>
    <row r="27" spans="1:16">
      <c r="A27" s="177">
        <v>6</v>
      </c>
      <c r="B27" s="15"/>
      <c r="C27" s="193" t="s">
        <v>541</v>
      </c>
      <c r="D27" s="15" t="s">
        <v>40</v>
      </c>
      <c r="E27" s="179">
        <f>E25*5</f>
        <v>1300</v>
      </c>
      <c r="F27" s="35"/>
      <c r="G27" s="35"/>
      <c r="H27" s="35"/>
      <c r="I27" s="35"/>
      <c r="J27" s="35"/>
      <c r="K27" s="35"/>
      <c r="L27" s="35"/>
      <c r="M27" s="35"/>
      <c r="N27" s="35"/>
      <c r="O27" s="35"/>
      <c r="P27" s="36"/>
    </row>
    <row r="28" spans="1:16" ht="25.5">
      <c r="A28" s="177">
        <v>7</v>
      </c>
      <c r="B28" s="15"/>
      <c r="C28" s="193" t="s">
        <v>539</v>
      </c>
      <c r="D28" s="15" t="s">
        <v>87</v>
      </c>
      <c r="E28" s="179">
        <f>E25*1.02</f>
        <v>265.2</v>
      </c>
      <c r="F28" s="35"/>
      <c r="G28" s="35"/>
      <c r="H28" s="35"/>
      <c r="I28" s="35"/>
      <c r="J28" s="35"/>
      <c r="K28" s="35"/>
      <c r="L28" s="35"/>
      <c r="M28" s="35"/>
      <c r="N28" s="35"/>
      <c r="O28" s="35"/>
      <c r="P28" s="36"/>
    </row>
    <row r="29" spans="1:16">
      <c r="A29" s="194"/>
      <c r="B29" s="195"/>
      <c r="C29" s="196" t="s">
        <v>314</v>
      </c>
      <c r="D29" s="197"/>
      <c r="E29" s="198"/>
      <c r="F29" s="35"/>
      <c r="G29" s="35"/>
      <c r="H29" s="35"/>
      <c r="I29" s="35"/>
      <c r="J29" s="35"/>
      <c r="K29" s="35"/>
      <c r="L29" s="35"/>
      <c r="M29" s="35"/>
      <c r="N29" s="35"/>
      <c r="O29" s="35"/>
      <c r="P29" s="36"/>
    </row>
    <row r="30" spans="1:16">
      <c r="A30" s="177">
        <v>1</v>
      </c>
      <c r="B30" s="15" t="s">
        <v>105</v>
      </c>
      <c r="C30" s="192" t="s">
        <v>315</v>
      </c>
      <c r="D30" s="15" t="s">
        <v>87</v>
      </c>
      <c r="E30" s="179">
        <v>1</v>
      </c>
      <c r="F30" s="35"/>
      <c r="G30" s="35"/>
      <c r="H30" s="35"/>
      <c r="I30" s="35"/>
      <c r="J30" s="35"/>
      <c r="K30" s="35"/>
      <c r="L30" s="35"/>
      <c r="M30" s="35"/>
      <c r="N30" s="35"/>
      <c r="O30" s="35"/>
      <c r="P30" s="36"/>
    </row>
    <row r="31" spans="1:16">
      <c r="A31" s="177">
        <v>2</v>
      </c>
      <c r="B31" s="15"/>
      <c r="C31" s="193" t="s">
        <v>316</v>
      </c>
      <c r="D31" s="15" t="s">
        <v>85</v>
      </c>
      <c r="E31" s="179">
        <f>E30*1.02*0.2</f>
        <v>0.20400000000000001</v>
      </c>
      <c r="F31" s="35"/>
      <c r="G31" s="35"/>
      <c r="H31" s="35"/>
      <c r="I31" s="35"/>
      <c r="J31" s="35"/>
      <c r="K31" s="35"/>
      <c r="L31" s="35"/>
      <c r="M31" s="35"/>
      <c r="N31" s="35"/>
      <c r="O31" s="35"/>
      <c r="P31" s="36"/>
    </row>
    <row r="32" spans="1:16">
      <c r="A32" s="177">
        <v>3</v>
      </c>
      <c r="B32" s="15"/>
      <c r="C32" s="193" t="s">
        <v>211</v>
      </c>
      <c r="D32" s="15" t="s">
        <v>85</v>
      </c>
      <c r="E32" s="179">
        <f>E30*0.2*0.2</f>
        <v>4.0000000000000008E-2</v>
      </c>
      <c r="F32" s="35"/>
      <c r="G32" s="35"/>
      <c r="H32" s="35"/>
      <c r="I32" s="35"/>
      <c r="J32" s="35"/>
      <c r="K32" s="35"/>
      <c r="L32" s="35"/>
      <c r="M32" s="35"/>
      <c r="N32" s="35"/>
      <c r="O32" s="35"/>
      <c r="P32" s="36"/>
    </row>
    <row r="33" spans="1:16">
      <c r="A33" s="177">
        <v>4</v>
      </c>
      <c r="B33" s="15"/>
      <c r="C33" s="193" t="s">
        <v>212</v>
      </c>
      <c r="D33" s="15" t="s">
        <v>39</v>
      </c>
      <c r="E33" s="179">
        <v>1</v>
      </c>
      <c r="F33" s="35"/>
      <c r="G33" s="35"/>
      <c r="H33" s="35"/>
      <c r="I33" s="35"/>
      <c r="J33" s="35"/>
      <c r="K33" s="35"/>
      <c r="L33" s="35"/>
      <c r="M33" s="35"/>
      <c r="N33" s="35"/>
      <c r="O33" s="35"/>
      <c r="P33" s="36"/>
    </row>
    <row r="34" spans="1:16" ht="25.5">
      <c r="A34" s="177">
        <v>5</v>
      </c>
      <c r="B34" s="15" t="s">
        <v>105</v>
      </c>
      <c r="C34" s="192" t="s">
        <v>213</v>
      </c>
      <c r="D34" s="15" t="s">
        <v>87</v>
      </c>
      <c r="E34" s="179">
        <f>E30*2</f>
        <v>2</v>
      </c>
      <c r="F34" s="35"/>
      <c r="G34" s="35"/>
      <c r="H34" s="35"/>
      <c r="I34" s="35"/>
      <c r="J34" s="35"/>
      <c r="K34" s="35"/>
      <c r="L34" s="35"/>
      <c r="M34" s="35"/>
      <c r="N34" s="35"/>
      <c r="O34" s="35"/>
      <c r="P34" s="36"/>
    </row>
    <row r="35" spans="1:16">
      <c r="A35" s="177">
        <v>6</v>
      </c>
      <c r="B35" s="15"/>
      <c r="C35" s="193" t="s">
        <v>214</v>
      </c>
      <c r="D35" s="15" t="s">
        <v>40</v>
      </c>
      <c r="E35" s="179">
        <f>E34*15</f>
        <v>30</v>
      </c>
      <c r="F35" s="35"/>
      <c r="G35" s="35"/>
      <c r="H35" s="35"/>
      <c r="I35" s="35"/>
      <c r="J35" s="35"/>
      <c r="K35" s="35"/>
      <c r="L35" s="35"/>
      <c r="M35" s="35"/>
      <c r="N35" s="35"/>
      <c r="O35" s="35"/>
      <c r="P35" s="36"/>
    </row>
    <row r="36" spans="1:16">
      <c r="A36" s="177">
        <v>7</v>
      </c>
      <c r="B36" s="15"/>
      <c r="C36" s="193" t="s">
        <v>215</v>
      </c>
      <c r="D36" s="15" t="s">
        <v>87</v>
      </c>
      <c r="E36" s="179">
        <f>E34*1.2</f>
        <v>2.4</v>
      </c>
      <c r="F36" s="35"/>
      <c r="G36" s="35"/>
      <c r="H36" s="35"/>
      <c r="I36" s="35"/>
      <c r="J36" s="35"/>
      <c r="K36" s="35"/>
      <c r="L36" s="35"/>
      <c r="M36" s="35"/>
      <c r="N36" s="35"/>
      <c r="O36" s="35"/>
      <c r="P36" s="36"/>
    </row>
    <row r="37" spans="1:16">
      <c r="A37" s="177">
        <v>8</v>
      </c>
      <c r="B37" s="15"/>
      <c r="C37" s="193" t="s">
        <v>174</v>
      </c>
      <c r="D37" s="15" t="s">
        <v>175</v>
      </c>
      <c r="E37" s="179">
        <f>E34*0.17</f>
        <v>0.34</v>
      </c>
      <c r="F37" s="35"/>
      <c r="G37" s="35"/>
      <c r="H37" s="35"/>
      <c r="I37" s="35"/>
      <c r="J37" s="35"/>
      <c r="K37" s="35"/>
      <c r="L37" s="35"/>
      <c r="M37" s="35"/>
      <c r="N37" s="35"/>
      <c r="O37" s="35"/>
      <c r="P37" s="36"/>
    </row>
    <row r="38" spans="1:16">
      <c r="A38" s="177">
        <v>9</v>
      </c>
      <c r="B38" s="15" t="s">
        <v>105</v>
      </c>
      <c r="C38" s="192" t="s">
        <v>317</v>
      </c>
      <c r="D38" s="15" t="s">
        <v>87</v>
      </c>
      <c r="E38" s="179">
        <v>12.7</v>
      </c>
      <c r="F38" s="35"/>
      <c r="G38" s="35"/>
      <c r="H38" s="35"/>
      <c r="I38" s="35"/>
      <c r="J38" s="35"/>
      <c r="K38" s="35"/>
      <c r="L38" s="35"/>
      <c r="M38" s="35"/>
      <c r="N38" s="35"/>
      <c r="O38" s="35"/>
      <c r="P38" s="36"/>
    </row>
    <row r="39" spans="1:16">
      <c r="A39" s="177">
        <v>10</v>
      </c>
      <c r="B39" s="15"/>
      <c r="C39" s="193" t="s">
        <v>294</v>
      </c>
      <c r="D39" s="15" t="s">
        <v>87</v>
      </c>
      <c r="E39" s="179">
        <f>E38*1.2</f>
        <v>15.239999999999998</v>
      </c>
      <c r="F39" s="35"/>
      <c r="G39" s="35"/>
      <c r="H39" s="35"/>
      <c r="I39" s="35"/>
      <c r="J39" s="35"/>
      <c r="K39" s="35"/>
      <c r="L39" s="35"/>
      <c r="M39" s="35"/>
      <c r="N39" s="35"/>
      <c r="O39" s="35"/>
      <c r="P39" s="36"/>
    </row>
    <row r="40" spans="1:16">
      <c r="A40" s="177">
        <v>11</v>
      </c>
      <c r="B40" s="15"/>
      <c r="C40" s="193" t="s">
        <v>318</v>
      </c>
      <c r="D40" s="15" t="s">
        <v>40</v>
      </c>
      <c r="E40" s="179">
        <f>E38</f>
        <v>12.7</v>
      </c>
      <c r="F40" s="35"/>
      <c r="G40" s="35"/>
      <c r="H40" s="35"/>
      <c r="I40" s="35"/>
      <c r="J40" s="35"/>
      <c r="K40" s="35"/>
      <c r="L40" s="35"/>
      <c r="M40" s="35"/>
      <c r="N40" s="35"/>
      <c r="O40" s="35"/>
      <c r="P40" s="36"/>
    </row>
    <row r="41" spans="1:16" ht="51.75" thickBot="1">
      <c r="A41" s="177">
        <v>12</v>
      </c>
      <c r="B41" s="15" t="s">
        <v>105</v>
      </c>
      <c r="C41" s="192" t="s">
        <v>319</v>
      </c>
      <c r="D41" s="15" t="s">
        <v>90</v>
      </c>
      <c r="E41" s="179">
        <v>32.5</v>
      </c>
      <c r="F41" s="35"/>
      <c r="G41" s="35"/>
      <c r="H41" s="35"/>
      <c r="I41" s="35"/>
      <c r="J41" s="35"/>
      <c r="K41" s="35"/>
      <c r="L41" s="35"/>
      <c r="M41" s="35"/>
      <c r="N41" s="35"/>
      <c r="O41" s="35"/>
      <c r="P41" s="36"/>
    </row>
    <row r="42" spans="1:16" ht="15" thickBot="1">
      <c r="A42" s="266" t="s">
        <v>75</v>
      </c>
      <c r="B42" s="267"/>
      <c r="C42" s="267"/>
      <c r="D42" s="267"/>
      <c r="E42" s="267"/>
      <c r="F42" s="267"/>
      <c r="G42" s="267"/>
      <c r="H42" s="267"/>
      <c r="I42" s="267"/>
      <c r="J42" s="267"/>
      <c r="K42" s="268"/>
      <c r="L42" s="171"/>
      <c r="M42" s="171"/>
      <c r="N42" s="171"/>
      <c r="O42" s="171"/>
      <c r="P42" s="172"/>
    </row>
    <row r="43" spans="1:16">
      <c r="A43" s="26"/>
      <c r="B43" s="26"/>
      <c r="C43" s="27"/>
      <c r="D43" s="27"/>
      <c r="E43" s="114"/>
      <c r="F43" s="26"/>
      <c r="G43" s="26"/>
      <c r="H43" s="26"/>
      <c r="I43" s="26"/>
      <c r="J43" s="26"/>
      <c r="K43" s="26"/>
      <c r="L43" s="26"/>
      <c r="M43" s="26"/>
      <c r="N43" s="26"/>
      <c r="O43" s="26"/>
      <c r="P43" s="26"/>
    </row>
    <row r="44" spans="1:16">
      <c r="A44" s="259" t="s">
        <v>5</v>
      </c>
      <c r="B44" s="259"/>
      <c r="C44" s="38"/>
      <c r="D44" s="260"/>
      <c r="E44" s="258"/>
      <c r="F44" s="26"/>
      <c r="G44" s="259" t="s">
        <v>27</v>
      </c>
      <c r="H44" s="259"/>
      <c r="I44" s="262"/>
      <c r="J44" s="262"/>
      <c r="K44" s="262"/>
      <c r="L44" s="262"/>
      <c r="M44" s="262"/>
      <c r="N44" s="261"/>
      <c r="O44" s="259"/>
      <c r="P44" s="26"/>
    </row>
    <row r="45" spans="1:16" s="26" customFormat="1">
      <c r="C45" s="39" t="s">
        <v>28</v>
      </c>
      <c r="D45" s="27"/>
      <c r="E45" s="27"/>
      <c r="K45" s="39" t="s">
        <v>28</v>
      </c>
    </row>
    <row r="46" spans="1:16" s="26" customFormat="1">
      <c r="C46" s="27"/>
      <c r="D46" s="27"/>
      <c r="E46" s="27"/>
    </row>
    <row r="47" spans="1:16" s="26" customFormat="1">
      <c r="A47" s="259" t="s">
        <v>6</v>
      </c>
      <c r="B47" s="259"/>
      <c r="C47" s="27"/>
      <c r="D47" s="27"/>
      <c r="E47" s="27"/>
      <c r="G47" s="259" t="s">
        <v>6</v>
      </c>
      <c r="H47" s="259"/>
    </row>
    <row r="48" spans="1:16" s="26" customFormat="1">
      <c r="C48" s="27"/>
      <c r="D48" s="27"/>
      <c r="E48" s="27"/>
    </row>
    <row r="49" spans="3:5" s="26" customFormat="1">
      <c r="C49" s="27"/>
      <c r="D49" s="27"/>
      <c r="E49" s="27"/>
    </row>
    <row r="50" spans="3:5" s="26" customFormat="1">
      <c r="C50" s="27"/>
      <c r="D50" s="27"/>
      <c r="E50" s="27"/>
    </row>
    <row r="51" spans="3:5" s="26" customFormat="1">
      <c r="C51" s="27"/>
      <c r="D51" s="27"/>
      <c r="E51" s="27"/>
    </row>
    <row r="52" spans="3:5" s="26" customFormat="1">
      <c r="C52" s="27"/>
      <c r="D52" s="27"/>
      <c r="E52" s="27"/>
    </row>
    <row r="53" spans="3:5" s="26" customFormat="1">
      <c r="C53" s="27"/>
      <c r="D53" s="27"/>
      <c r="E53" s="27"/>
    </row>
    <row r="54" spans="3:5" s="26" customFormat="1">
      <c r="C54" s="27"/>
      <c r="D54" s="27"/>
      <c r="E54" s="27"/>
    </row>
    <row r="55" spans="3:5" s="26" customFormat="1">
      <c r="C55" s="27"/>
      <c r="D55" s="27"/>
      <c r="E55" s="27"/>
    </row>
    <row r="56" spans="3:5" s="26" customFormat="1">
      <c r="C56" s="27"/>
      <c r="D56" s="27"/>
      <c r="E56" s="27"/>
    </row>
    <row r="57" spans="3:5" s="26" customFormat="1">
      <c r="C57" s="27"/>
      <c r="D57" s="27"/>
      <c r="E57" s="27"/>
    </row>
    <row r="58" spans="3:5" s="26" customFormat="1">
      <c r="C58" s="27"/>
      <c r="D58" s="27"/>
      <c r="E58" s="27"/>
    </row>
    <row r="59" spans="3:5" s="26" customFormat="1">
      <c r="C59" s="27"/>
      <c r="D59" s="27"/>
      <c r="E59" s="27"/>
    </row>
    <row r="60" spans="3:5" s="26" customFormat="1">
      <c r="C60" s="27"/>
      <c r="D60" s="27"/>
      <c r="E60" s="27"/>
    </row>
    <row r="61" spans="3:5" s="26" customFormat="1">
      <c r="C61" s="27"/>
      <c r="D61" s="27"/>
      <c r="E61" s="27"/>
    </row>
    <row r="62" spans="3:5" s="26" customFormat="1">
      <c r="C62" s="27"/>
      <c r="D62" s="27"/>
      <c r="E62" s="27"/>
    </row>
    <row r="63" spans="3:5" s="26" customFormat="1">
      <c r="C63" s="27"/>
      <c r="D63" s="27"/>
      <c r="E63" s="27"/>
    </row>
    <row r="64" spans="3:5" s="26" customFormat="1">
      <c r="C64" s="27"/>
      <c r="D64" s="27"/>
      <c r="E64" s="27"/>
    </row>
    <row r="65" spans="3:5" s="26" customFormat="1">
      <c r="C65" s="27"/>
      <c r="D65" s="27"/>
      <c r="E65" s="27"/>
    </row>
    <row r="66" spans="3:5" s="26" customFormat="1">
      <c r="C66" s="27"/>
      <c r="D66" s="27"/>
      <c r="E66" s="27"/>
    </row>
    <row r="67" spans="3:5" s="26" customFormat="1">
      <c r="C67" s="27"/>
      <c r="D67" s="27"/>
      <c r="E67" s="27"/>
    </row>
    <row r="68" spans="3:5" s="26" customFormat="1">
      <c r="C68" s="27"/>
      <c r="D68" s="27"/>
      <c r="E68" s="27"/>
    </row>
    <row r="69" spans="3:5" s="26" customFormat="1">
      <c r="C69" s="27"/>
      <c r="D69" s="27"/>
      <c r="E69" s="27"/>
    </row>
    <row r="70" spans="3:5" s="26" customFormat="1">
      <c r="C70" s="27"/>
      <c r="D70" s="27"/>
      <c r="E70" s="27"/>
    </row>
    <row r="71" spans="3:5" s="26" customFormat="1">
      <c r="C71" s="27"/>
      <c r="D71" s="27"/>
      <c r="E71" s="27"/>
    </row>
    <row r="72" spans="3:5" s="26" customFormat="1">
      <c r="C72" s="27"/>
      <c r="D72" s="27"/>
      <c r="E72" s="27"/>
    </row>
    <row r="73" spans="3:5" s="26" customFormat="1">
      <c r="C73" s="27"/>
      <c r="D73" s="27"/>
      <c r="E73" s="27"/>
    </row>
    <row r="74" spans="3:5" s="26" customFormat="1">
      <c r="C74" s="27"/>
      <c r="D74" s="27"/>
      <c r="E74" s="27"/>
    </row>
    <row r="75" spans="3:5" s="26" customFormat="1">
      <c r="C75" s="27"/>
      <c r="D75" s="27"/>
      <c r="E75" s="27"/>
    </row>
    <row r="76" spans="3:5" s="26" customFormat="1">
      <c r="C76" s="27"/>
      <c r="D76" s="27"/>
      <c r="E76" s="27"/>
    </row>
    <row r="77" spans="3:5" s="26" customFormat="1">
      <c r="C77" s="27"/>
      <c r="D77" s="27"/>
      <c r="E77" s="27"/>
    </row>
    <row r="78" spans="3:5" s="26" customFormat="1">
      <c r="C78" s="27"/>
      <c r="D78" s="27"/>
      <c r="E78" s="27"/>
    </row>
    <row r="79" spans="3:5" s="26" customFormat="1">
      <c r="C79" s="27"/>
      <c r="D79" s="27"/>
      <c r="E79" s="27"/>
    </row>
    <row r="80" spans="3:5" s="26" customFormat="1">
      <c r="C80" s="27"/>
      <c r="D80" s="27"/>
      <c r="E80" s="27"/>
    </row>
    <row r="81" spans="3:5" s="26" customFormat="1">
      <c r="C81" s="27"/>
      <c r="D81" s="27"/>
      <c r="E81" s="27"/>
    </row>
    <row r="82" spans="3:5" s="26" customFormat="1">
      <c r="C82" s="27"/>
      <c r="D82" s="27"/>
      <c r="E82" s="27"/>
    </row>
    <row r="83" spans="3:5" s="26" customFormat="1">
      <c r="C83" s="27"/>
      <c r="D83" s="27"/>
      <c r="E83" s="27"/>
    </row>
    <row r="84" spans="3:5" s="26" customFormat="1">
      <c r="C84" s="27"/>
      <c r="D84" s="27"/>
      <c r="E84" s="27"/>
    </row>
    <row r="85" spans="3:5" s="26" customFormat="1">
      <c r="C85" s="27"/>
      <c r="D85" s="27"/>
      <c r="E85" s="27"/>
    </row>
    <row r="86" spans="3:5" s="26" customFormat="1">
      <c r="C86" s="27"/>
      <c r="D86" s="27"/>
      <c r="E86" s="27"/>
    </row>
    <row r="87" spans="3:5" s="26" customFormat="1">
      <c r="C87" s="27"/>
      <c r="D87" s="27"/>
      <c r="E87" s="27"/>
    </row>
    <row r="88" spans="3:5" s="26" customFormat="1">
      <c r="C88" s="27"/>
      <c r="D88" s="27"/>
      <c r="E88" s="27"/>
    </row>
    <row r="89" spans="3:5" s="26" customFormat="1">
      <c r="C89" s="27"/>
      <c r="D89" s="27"/>
      <c r="E89" s="27"/>
    </row>
    <row r="90" spans="3:5" s="26" customFormat="1">
      <c r="C90" s="27"/>
      <c r="D90" s="27"/>
      <c r="E90" s="27"/>
    </row>
    <row r="91" spans="3:5" s="26" customFormat="1">
      <c r="C91" s="27"/>
      <c r="D91" s="27"/>
      <c r="E91" s="27"/>
    </row>
    <row r="92" spans="3:5" s="26" customFormat="1">
      <c r="C92" s="27"/>
      <c r="D92" s="27"/>
      <c r="E92" s="27"/>
    </row>
    <row r="93" spans="3:5" s="26" customFormat="1">
      <c r="C93" s="27"/>
      <c r="D93" s="27"/>
      <c r="E93" s="27"/>
    </row>
    <row r="94" spans="3:5" s="26" customFormat="1">
      <c r="C94" s="27"/>
      <c r="D94" s="27"/>
      <c r="E94" s="27"/>
    </row>
    <row r="95" spans="3:5" s="26" customFormat="1">
      <c r="C95" s="27"/>
      <c r="D95" s="27"/>
      <c r="E95" s="27"/>
    </row>
    <row r="96" spans="3:5" s="26" customFormat="1">
      <c r="C96" s="27"/>
      <c r="D96" s="27"/>
      <c r="E96" s="27"/>
    </row>
    <row r="97" spans="3:5" s="26" customFormat="1">
      <c r="C97" s="27"/>
      <c r="D97" s="27"/>
      <c r="E97" s="27"/>
    </row>
    <row r="98" spans="3:5" s="26" customFormat="1">
      <c r="C98" s="27"/>
      <c r="D98" s="27"/>
      <c r="E98" s="27"/>
    </row>
    <row r="99" spans="3:5" s="26" customFormat="1">
      <c r="C99" s="27"/>
      <c r="D99" s="27"/>
      <c r="E99" s="27"/>
    </row>
    <row r="100" spans="3:5" s="26" customFormat="1">
      <c r="C100" s="27"/>
      <c r="D100" s="27"/>
      <c r="E100" s="27"/>
    </row>
    <row r="101" spans="3:5" s="26" customFormat="1">
      <c r="C101" s="27"/>
      <c r="D101" s="27"/>
      <c r="E101" s="27"/>
    </row>
    <row r="102" spans="3:5" s="26" customFormat="1">
      <c r="C102" s="27"/>
      <c r="D102" s="27"/>
      <c r="E102" s="27"/>
    </row>
    <row r="103" spans="3:5" s="26" customFormat="1">
      <c r="C103" s="27"/>
      <c r="D103" s="27"/>
      <c r="E103" s="27"/>
    </row>
    <row r="104" spans="3:5" s="26" customFormat="1">
      <c r="C104" s="27"/>
      <c r="D104" s="27"/>
      <c r="E104" s="27"/>
    </row>
    <row r="105" spans="3:5" s="26" customFormat="1">
      <c r="C105" s="27"/>
      <c r="D105" s="27"/>
      <c r="E105" s="27"/>
    </row>
    <row r="106" spans="3:5" s="26" customFormat="1">
      <c r="C106" s="27"/>
      <c r="D106" s="27"/>
      <c r="E106" s="27"/>
    </row>
    <row r="107" spans="3:5" s="26" customFormat="1">
      <c r="C107" s="27"/>
      <c r="D107" s="27"/>
      <c r="E107" s="27"/>
    </row>
    <row r="108" spans="3:5" s="26" customFormat="1">
      <c r="C108" s="27"/>
      <c r="D108" s="27"/>
      <c r="E108" s="27"/>
    </row>
    <row r="109" spans="3:5" s="26" customFormat="1">
      <c r="C109" s="27"/>
      <c r="D109" s="27"/>
      <c r="E109" s="27"/>
    </row>
    <row r="110" spans="3:5" s="26" customFormat="1">
      <c r="C110" s="27"/>
      <c r="D110" s="27"/>
      <c r="E110" s="27"/>
    </row>
    <row r="111" spans="3:5" s="26" customFormat="1">
      <c r="C111" s="27"/>
      <c r="D111" s="27"/>
      <c r="E111" s="27"/>
    </row>
    <row r="112" spans="3:5" s="26" customFormat="1">
      <c r="C112" s="27"/>
      <c r="D112" s="27"/>
      <c r="E112" s="27"/>
    </row>
    <row r="113" spans="3:5" s="26" customFormat="1">
      <c r="C113" s="27"/>
      <c r="D113" s="27"/>
      <c r="E113" s="27"/>
    </row>
    <row r="114" spans="3:5" s="26" customFormat="1">
      <c r="C114" s="27"/>
      <c r="D114" s="27"/>
      <c r="E114" s="27"/>
    </row>
    <row r="115" spans="3:5" s="26" customFormat="1">
      <c r="C115" s="27"/>
      <c r="D115" s="27"/>
      <c r="E115" s="27"/>
    </row>
    <row r="116" spans="3:5" s="26" customFormat="1">
      <c r="C116" s="27"/>
      <c r="D116" s="27"/>
      <c r="E116" s="27"/>
    </row>
    <row r="117" spans="3:5" s="26" customFormat="1">
      <c r="C117" s="27"/>
      <c r="D117" s="27"/>
      <c r="E117" s="27"/>
    </row>
    <row r="118" spans="3:5" s="26" customFormat="1">
      <c r="C118" s="27"/>
      <c r="D118" s="27"/>
      <c r="E118" s="27"/>
    </row>
    <row r="119" spans="3:5" s="26" customFormat="1">
      <c r="C119" s="27"/>
      <c r="D119" s="27"/>
      <c r="E119" s="27"/>
    </row>
    <row r="120" spans="3:5" s="26" customFormat="1">
      <c r="C120" s="27"/>
      <c r="D120" s="27"/>
      <c r="E120" s="27"/>
    </row>
    <row r="121" spans="3:5" s="26" customFormat="1">
      <c r="C121" s="27"/>
      <c r="D121" s="27"/>
      <c r="E121" s="27"/>
    </row>
    <row r="122" spans="3:5" s="26" customFormat="1">
      <c r="C122" s="27"/>
      <c r="D122" s="27"/>
      <c r="E122" s="27"/>
    </row>
    <row r="123" spans="3:5" s="26" customFormat="1">
      <c r="C123" s="27"/>
      <c r="D123" s="27"/>
      <c r="E123" s="27"/>
    </row>
    <row r="124" spans="3:5" s="26" customFormat="1">
      <c r="C124" s="27"/>
      <c r="D124" s="27"/>
      <c r="E124" s="27"/>
    </row>
    <row r="125" spans="3:5" s="26" customFormat="1">
      <c r="C125" s="27"/>
      <c r="D125" s="27"/>
      <c r="E125" s="27"/>
    </row>
    <row r="126" spans="3:5" s="26" customFormat="1">
      <c r="C126" s="27"/>
      <c r="D126" s="27"/>
      <c r="E126" s="27"/>
    </row>
    <row r="127" spans="3:5" s="26" customFormat="1">
      <c r="C127" s="27"/>
      <c r="D127" s="27"/>
      <c r="E127" s="27"/>
    </row>
    <row r="128" spans="3:5" s="26" customFormat="1">
      <c r="C128" s="27"/>
      <c r="D128" s="27"/>
      <c r="E128" s="27"/>
    </row>
    <row r="129" spans="3:5" s="26" customFormat="1">
      <c r="C129" s="27"/>
      <c r="D129" s="27"/>
      <c r="E129" s="27"/>
    </row>
    <row r="130" spans="3:5" s="26" customFormat="1">
      <c r="C130" s="27"/>
      <c r="D130" s="27"/>
      <c r="E130" s="27"/>
    </row>
    <row r="131" spans="3:5" s="26" customFormat="1">
      <c r="C131" s="27"/>
      <c r="D131" s="27"/>
      <c r="E131" s="27"/>
    </row>
    <row r="132" spans="3:5" s="26" customFormat="1">
      <c r="C132" s="27"/>
      <c r="D132" s="27"/>
      <c r="E132" s="27"/>
    </row>
    <row r="133" spans="3:5" s="26" customFormat="1">
      <c r="C133" s="27"/>
      <c r="D133" s="27"/>
      <c r="E133" s="27"/>
    </row>
    <row r="134" spans="3:5" s="26" customFormat="1">
      <c r="C134" s="27"/>
      <c r="D134" s="27"/>
      <c r="E134" s="27"/>
    </row>
    <row r="135" spans="3:5" s="26" customFormat="1">
      <c r="C135" s="27"/>
      <c r="D135" s="27"/>
      <c r="E135" s="27"/>
    </row>
    <row r="136" spans="3:5" s="26" customFormat="1">
      <c r="C136" s="27"/>
      <c r="D136" s="27"/>
      <c r="E136" s="27"/>
    </row>
    <row r="137" spans="3:5" s="26" customFormat="1">
      <c r="C137" s="27"/>
      <c r="D137" s="27"/>
      <c r="E137" s="27"/>
    </row>
    <row r="138" spans="3:5" s="26" customFormat="1">
      <c r="C138" s="27"/>
      <c r="D138" s="27"/>
      <c r="E138" s="27"/>
    </row>
    <row r="139" spans="3:5" s="26" customFormat="1">
      <c r="C139" s="27"/>
      <c r="D139" s="27"/>
      <c r="E139" s="27"/>
    </row>
    <row r="140" spans="3:5" s="26" customFormat="1">
      <c r="C140" s="27"/>
      <c r="D140" s="27"/>
      <c r="E140" s="27"/>
    </row>
    <row r="141" spans="3:5" s="26" customFormat="1">
      <c r="C141" s="27"/>
      <c r="D141" s="27"/>
      <c r="E141" s="27"/>
    </row>
    <row r="142" spans="3:5" s="26" customFormat="1">
      <c r="C142" s="27"/>
      <c r="D142" s="27"/>
      <c r="E142" s="27"/>
    </row>
    <row r="143" spans="3:5" s="26" customFormat="1">
      <c r="C143" s="27"/>
      <c r="D143" s="27"/>
      <c r="E143" s="27"/>
    </row>
    <row r="144" spans="3:5" s="26" customFormat="1">
      <c r="C144" s="27"/>
      <c r="D144" s="27"/>
      <c r="E144" s="27"/>
    </row>
    <row r="145" spans="3:5" s="26" customFormat="1">
      <c r="C145" s="27"/>
      <c r="D145" s="27"/>
      <c r="E145" s="27"/>
    </row>
    <row r="146" spans="3:5" s="26" customFormat="1">
      <c r="C146" s="27"/>
      <c r="D146" s="27"/>
      <c r="E146" s="27"/>
    </row>
    <row r="147" spans="3:5" s="26" customFormat="1">
      <c r="C147" s="27"/>
      <c r="D147" s="27"/>
      <c r="E147" s="27"/>
    </row>
    <row r="148" spans="3:5" s="26" customFormat="1">
      <c r="C148" s="27"/>
      <c r="D148" s="27"/>
      <c r="E148" s="27"/>
    </row>
    <row r="149" spans="3:5" s="26" customFormat="1">
      <c r="C149" s="27"/>
      <c r="D149" s="27"/>
      <c r="E149" s="27"/>
    </row>
    <row r="150" spans="3:5" s="26" customFormat="1">
      <c r="C150" s="27"/>
      <c r="D150" s="27"/>
      <c r="E150" s="27"/>
    </row>
    <row r="151" spans="3:5" s="26" customFormat="1">
      <c r="C151" s="27"/>
      <c r="D151" s="27"/>
      <c r="E151" s="27"/>
    </row>
    <row r="152" spans="3:5" s="26" customFormat="1">
      <c r="C152" s="27"/>
      <c r="D152" s="27"/>
      <c r="E152" s="27"/>
    </row>
    <row r="153" spans="3:5" s="26" customFormat="1">
      <c r="C153" s="27"/>
      <c r="D153" s="27"/>
      <c r="E153" s="27"/>
    </row>
    <row r="154" spans="3:5" s="26" customFormat="1">
      <c r="C154" s="27"/>
      <c r="D154" s="27"/>
      <c r="E154" s="27"/>
    </row>
    <row r="155" spans="3:5" s="26" customFormat="1">
      <c r="C155" s="27"/>
      <c r="D155" s="27"/>
      <c r="E155" s="27"/>
    </row>
    <row r="156" spans="3:5" s="26" customFormat="1">
      <c r="C156" s="27"/>
      <c r="D156" s="27"/>
      <c r="E156" s="27"/>
    </row>
    <row r="157" spans="3:5" s="26" customFormat="1">
      <c r="C157" s="27"/>
      <c r="D157" s="27"/>
      <c r="E157" s="27"/>
    </row>
    <row r="158" spans="3:5" s="26" customFormat="1">
      <c r="C158" s="27"/>
      <c r="D158" s="27"/>
      <c r="E158" s="27"/>
    </row>
    <row r="159" spans="3:5" s="26" customFormat="1">
      <c r="C159" s="27"/>
      <c r="D159" s="27"/>
      <c r="E159" s="27"/>
    </row>
    <row r="160" spans="3:5" s="26" customFormat="1">
      <c r="C160" s="27"/>
      <c r="D160" s="27"/>
      <c r="E160" s="27"/>
    </row>
    <row r="161" spans="3:5" s="26" customFormat="1">
      <c r="C161" s="27"/>
      <c r="D161" s="27"/>
      <c r="E161" s="27"/>
    </row>
    <row r="162" spans="3:5" s="26" customFormat="1">
      <c r="C162" s="27"/>
      <c r="D162" s="27"/>
      <c r="E162" s="27"/>
    </row>
    <row r="163" spans="3:5" s="26" customFormat="1">
      <c r="C163" s="27"/>
      <c r="D163" s="27"/>
      <c r="E163" s="27"/>
    </row>
    <row r="164" spans="3:5" s="26" customFormat="1">
      <c r="C164" s="27"/>
      <c r="D164" s="27"/>
      <c r="E164" s="27"/>
    </row>
    <row r="165" spans="3:5" s="26" customFormat="1">
      <c r="C165" s="27"/>
      <c r="D165" s="27"/>
      <c r="E165" s="27"/>
    </row>
    <row r="166" spans="3:5" s="26" customFormat="1">
      <c r="C166" s="27"/>
      <c r="D166" s="27"/>
      <c r="E166" s="27"/>
    </row>
    <row r="167" spans="3:5" s="26" customFormat="1">
      <c r="C167" s="27"/>
      <c r="D167" s="27"/>
      <c r="E167" s="27"/>
    </row>
    <row r="168" spans="3:5" s="26" customFormat="1">
      <c r="C168" s="27"/>
      <c r="D168" s="27"/>
      <c r="E168" s="27"/>
    </row>
    <row r="169" spans="3:5" s="26" customFormat="1">
      <c r="C169" s="27"/>
      <c r="D169" s="27"/>
      <c r="E169" s="27"/>
    </row>
    <row r="170" spans="3:5" s="26" customFormat="1">
      <c r="C170" s="27"/>
      <c r="D170" s="27"/>
      <c r="E170" s="27"/>
    </row>
    <row r="171" spans="3:5" s="26" customFormat="1">
      <c r="C171" s="27"/>
      <c r="D171" s="27"/>
      <c r="E171" s="27"/>
    </row>
    <row r="172" spans="3:5" s="26" customFormat="1">
      <c r="C172" s="27"/>
      <c r="D172" s="27"/>
      <c r="E172" s="27"/>
    </row>
    <row r="173" spans="3:5" s="26" customFormat="1">
      <c r="C173" s="27"/>
      <c r="D173" s="27"/>
      <c r="E173" s="27"/>
    </row>
    <row r="174" spans="3:5" s="26" customFormat="1">
      <c r="C174" s="27"/>
      <c r="D174" s="27"/>
      <c r="E174" s="27"/>
    </row>
    <row r="175" spans="3:5" s="26" customFormat="1">
      <c r="C175" s="27"/>
      <c r="D175" s="27"/>
      <c r="E175" s="27"/>
    </row>
    <row r="176" spans="3:5" s="26" customFormat="1">
      <c r="C176" s="27"/>
      <c r="D176" s="27"/>
      <c r="E176" s="27"/>
    </row>
    <row r="177" spans="3:5" s="26" customFormat="1">
      <c r="C177" s="27"/>
      <c r="D177" s="27"/>
      <c r="E177" s="27"/>
    </row>
    <row r="178" spans="3:5" s="26" customFormat="1">
      <c r="C178" s="27"/>
      <c r="D178" s="27"/>
      <c r="E178" s="27"/>
    </row>
    <row r="179" spans="3:5" s="26" customFormat="1">
      <c r="C179" s="27"/>
      <c r="D179" s="27"/>
      <c r="E179" s="27"/>
    </row>
    <row r="180" spans="3:5" s="26" customFormat="1">
      <c r="C180" s="27"/>
      <c r="D180" s="27"/>
      <c r="E180" s="27"/>
    </row>
    <row r="181" spans="3:5" s="26" customFormat="1">
      <c r="C181" s="27"/>
      <c r="D181" s="27"/>
      <c r="E181" s="27"/>
    </row>
    <row r="182" spans="3:5" s="26" customFormat="1">
      <c r="C182" s="27"/>
      <c r="D182" s="27"/>
      <c r="E182" s="27"/>
    </row>
    <row r="183" spans="3:5" s="26" customFormat="1">
      <c r="C183" s="27"/>
      <c r="D183" s="27"/>
      <c r="E183" s="27"/>
    </row>
    <row r="184" spans="3:5" s="26" customFormat="1">
      <c r="C184" s="27"/>
      <c r="D184" s="27"/>
      <c r="E184" s="27"/>
    </row>
    <row r="185" spans="3:5" s="26" customFormat="1">
      <c r="C185" s="27"/>
      <c r="D185" s="27"/>
      <c r="E185" s="27"/>
    </row>
    <row r="186" spans="3:5" s="26" customFormat="1">
      <c r="C186" s="27"/>
      <c r="D186" s="27"/>
      <c r="E186" s="27"/>
    </row>
    <row r="187" spans="3:5" s="26" customFormat="1">
      <c r="C187" s="27"/>
      <c r="D187" s="27"/>
      <c r="E187" s="27"/>
    </row>
    <row r="188" spans="3:5" s="26" customFormat="1">
      <c r="C188" s="27"/>
      <c r="D188" s="27"/>
      <c r="E188" s="27"/>
    </row>
    <row r="189" spans="3:5" s="26" customFormat="1">
      <c r="C189" s="27"/>
      <c r="D189" s="27"/>
      <c r="E189" s="27"/>
    </row>
    <row r="190" spans="3:5" s="26" customFormat="1">
      <c r="C190" s="27"/>
      <c r="D190" s="27"/>
      <c r="E190" s="27"/>
    </row>
    <row r="191" spans="3:5" s="26" customFormat="1">
      <c r="C191" s="27"/>
      <c r="D191" s="27"/>
      <c r="E191" s="27"/>
    </row>
    <row r="192" spans="3:5" s="26" customFormat="1">
      <c r="C192" s="27"/>
      <c r="D192" s="27"/>
      <c r="E192" s="27"/>
    </row>
    <row r="193" spans="3:5" s="26" customFormat="1">
      <c r="C193" s="27"/>
      <c r="D193" s="27"/>
      <c r="E193" s="27"/>
    </row>
    <row r="194" spans="3:5" s="26" customFormat="1">
      <c r="C194" s="27"/>
      <c r="D194" s="27"/>
      <c r="E194" s="27"/>
    </row>
    <row r="195" spans="3:5" s="26" customFormat="1">
      <c r="C195" s="27"/>
      <c r="D195" s="27"/>
      <c r="E195" s="27"/>
    </row>
    <row r="196" spans="3:5" s="26" customFormat="1">
      <c r="C196" s="27"/>
      <c r="D196" s="27"/>
      <c r="E196" s="27"/>
    </row>
    <row r="197" spans="3:5" s="26" customFormat="1">
      <c r="C197" s="27"/>
      <c r="D197" s="27"/>
      <c r="E197" s="27"/>
    </row>
    <row r="198" spans="3:5" s="26" customFormat="1">
      <c r="C198" s="27"/>
      <c r="D198" s="27"/>
      <c r="E198" s="27"/>
    </row>
    <row r="199" spans="3:5" s="26" customFormat="1">
      <c r="C199" s="27"/>
      <c r="D199" s="27"/>
      <c r="E199" s="27"/>
    </row>
    <row r="200" spans="3:5" s="26" customFormat="1">
      <c r="C200" s="27"/>
      <c r="D200" s="27"/>
      <c r="E200" s="27"/>
    </row>
    <row r="201" spans="3:5" s="26" customFormat="1">
      <c r="C201" s="27"/>
      <c r="D201" s="27"/>
      <c r="E201" s="27"/>
    </row>
    <row r="202" spans="3:5" s="26" customFormat="1">
      <c r="C202" s="27"/>
      <c r="D202" s="27"/>
      <c r="E202" s="27"/>
    </row>
    <row r="203" spans="3:5" s="26" customFormat="1">
      <c r="C203" s="27"/>
      <c r="D203" s="27"/>
      <c r="E203" s="27"/>
    </row>
    <row r="204" spans="3:5" s="26" customFormat="1">
      <c r="C204" s="27"/>
      <c r="D204" s="27"/>
      <c r="E204" s="27"/>
    </row>
    <row r="205" spans="3:5" s="26" customFormat="1">
      <c r="C205" s="27"/>
      <c r="D205" s="27"/>
      <c r="E205" s="27"/>
    </row>
    <row r="206" spans="3:5" s="26" customFormat="1">
      <c r="C206" s="27"/>
      <c r="D206" s="27"/>
      <c r="E206" s="27"/>
    </row>
    <row r="207" spans="3:5" s="26" customFormat="1">
      <c r="C207" s="27"/>
      <c r="D207" s="27"/>
      <c r="E207" s="27"/>
    </row>
    <row r="208" spans="3:5" s="26" customFormat="1">
      <c r="C208" s="27"/>
      <c r="D208" s="27"/>
      <c r="E208" s="27"/>
    </row>
    <row r="209" spans="3:5" s="26" customFormat="1">
      <c r="C209" s="27"/>
      <c r="D209" s="27"/>
      <c r="E209" s="27"/>
    </row>
    <row r="210" spans="3:5" s="26" customFormat="1">
      <c r="C210" s="27"/>
      <c r="D210" s="27"/>
      <c r="E210" s="27"/>
    </row>
    <row r="211" spans="3:5" s="26" customFormat="1">
      <c r="C211" s="27"/>
      <c r="D211" s="27"/>
      <c r="E211" s="27"/>
    </row>
    <row r="212" spans="3:5" s="26" customFormat="1">
      <c r="C212" s="27"/>
      <c r="D212" s="27"/>
      <c r="E212" s="27"/>
    </row>
    <row r="213" spans="3:5" s="26" customFormat="1">
      <c r="C213" s="27"/>
      <c r="D213" s="27"/>
      <c r="E213" s="27"/>
    </row>
    <row r="214" spans="3:5" s="26" customFormat="1">
      <c r="C214" s="27"/>
      <c r="D214" s="27"/>
      <c r="E214" s="27"/>
    </row>
    <row r="215" spans="3:5" s="26" customFormat="1">
      <c r="C215" s="27"/>
      <c r="D215" s="27"/>
      <c r="E215" s="27"/>
    </row>
    <row r="216" spans="3:5" s="26" customFormat="1">
      <c r="C216" s="27"/>
      <c r="D216" s="27"/>
      <c r="E216" s="27"/>
    </row>
    <row r="217" spans="3:5" s="26" customFormat="1">
      <c r="C217" s="27"/>
      <c r="D217" s="27"/>
      <c r="E217" s="27"/>
    </row>
    <row r="218" spans="3:5" s="26" customFormat="1">
      <c r="C218" s="27"/>
      <c r="D218" s="27"/>
      <c r="E218" s="27"/>
    </row>
    <row r="219" spans="3:5" s="26" customFormat="1">
      <c r="C219" s="27"/>
      <c r="D219" s="27"/>
      <c r="E219" s="27"/>
    </row>
    <row r="220" spans="3:5" s="26" customFormat="1">
      <c r="C220" s="27"/>
      <c r="D220" s="27"/>
      <c r="E220" s="27"/>
    </row>
    <row r="221" spans="3:5" s="26" customFormat="1">
      <c r="C221" s="27"/>
      <c r="D221" s="27"/>
      <c r="E221" s="27"/>
    </row>
    <row r="222" spans="3:5" s="26" customFormat="1">
      <c r="C222" s="27"/>
      <c r="D222" s="27"/>
      <c r="E222" s="27"/>
    </row>
    <row r="223" spans="3:5" s="26" customFormat="1">
      <c r="C223" s="27"/>
      <c r="D223" s="27"/>
      <c r="E223" s="27"/>
    </row>
    <row r="224" spans="3:5" s="26" customFormat="1">
      <c r="C224" s="27"/>
      <c r="D224" s="27"/>
      <c r="E224" s="27"/>
    </row>
    <row r="225" spans="3:5" s="26" customFormat="1">
      <c r="C225" s="27"/>
      <c r="D225" s="27"/>
      <c r="E225" s="27"/>
    </row>
    <row r="226" spans="3:5" s="26" customFormat="1">
      <c r="C226" s="27"/>
      <c r="D226" s="27"/>
      <c r="E226" s="27"/>
    </row>
    <row r="227" spans="3:5" s="26" customFormat="1">
      <c r="C227" s="27"/>
      <c r="D227" s="27"/>
      <c r="E227" s="27"/>
    </row>
    <row r="228" spans="3:5" s="26" customFormat="1">
      <c r="C228" s="27"/>
      <c r="D228" s="27"/>
      <c r="E228" s="27"/>
    </row>
    <row r="229" spans="3:5" s="26" customFormat="1">
      <c r="C229" s="27"/>
      <c r="D229" s="27"/>
      <c r="E229" s="27"/>
    </row>
    <row r="230" spans="3:5" s="26" customFormat="1">
      <c r="C230" s="27"/>
      <c r="D230" s="27"/>
      <c r="E230" s="27"/>
    </row>
    <row r="231" spans="3:5" s="26" customFormat="1">
      <c r="C231" s="27"/>
      <c r="D231" s="27"/>
      <c r="E231" s="27"/>
    </row>
    <row r="232" spans="3:5" s="26" customFormat="1">
      <c r="C232" s="27"/>
      <c r="D232" s="27"/>
      <c r="E232" s="27"/>
    </row>
    <row r="233" spans="3:5" s="26" customFormat="1">
      <c r="C233" s="27"/>
      <c r="D233" s="27"/>
      <c r="E233" s="27"/>
    </row>
    <row r="234" spans="3:5" s="26" customFormat="1">
      <c r="C234" s="27"/>
      <c r="D234" s="27"/>
      <c r="E234" s="27"/>
    </row>
    <row r="235" spans="3:5" s="26" customFormat="1">
      <c r="C235" s="27"/>
      <c r="D235" s="27"/>
      <c r="E235" s="27"/>
    </row>
    <row r="236" spans="3:5" s="26" customFormat="1">
      <c r="C236" s="27"/>
      <c r="D236" s="27"/>
      <c r="E236" s="27"/>
    </row>
    <row r="237" spans="3:5" s="26" customFormat="1">
      <c r="C237" s="27"/>
      <c r="D237" s="27"/>
      <c r="E237" s="27"/>
    </row>
    <row r="238" spans="3:5" s="26" customFormat="1">
      <c r="C238" s="27"/>
      <c r="D238" s="27"/>
      <c r="E238" s="27"/>
    </row>
    <row r="239" spans="3:5" s="26" customFormat="1">
      <c r="C239" s="27"/>
      <c r="D239" s="27"/>
      <c r="E239" s="27"/>
    </row>
    <row r="240" spans="3:5" s="26" customFormat="1">
      <c r="C240" s="27"/>
      <c r="D240" s="27"/>
      <c r="E240" s="27"/>
    </row>
    <row r="241" spans="3:5" s="26" customFormat="1">
      <c r="C241" s="27"/>
      <c r="D241" s="27"/>
      <c r="E241" s="27"/>
    </row>
    <row r="242" spans="3:5" s="26" customFormat="1">
      <c r="C242" s="27"/>
      <c r="D242" s="27"/>
      <c r="E242" s="27"/>
    </row>
    <row r="243" spans="3:5" s="26" customFormat="1">
      <c r="C243" s="27"/>
      <c r="D243" s="27"/>
      <c r="E243" s="27"/>
    </row>
    <row r="244" spans="3:5" s="26" customFormat="1">
      <c r="C244" s="27"/>
      <c r="D244" s="27"/>
      <c r="E244" s="27"/>
    </row>
    <row r="245" spans="3:5" s="26" customFormat="1">
      <c r="C245" s="27"/>
      <c r="D245" s="27"/>
      <c r="E245" s="27"/>
    </row>
    <row r="246" spans="3:5" s="26" customFormat="1">
      <c r="C246" s="27"/>
      <c r="D246" s="27"/>
      <c r="E246" s="27"/>
    </row>
    <row r="247" spans="3:5" s="26" customFormat="1">
      <c r="C247" s="27"/>
      <c r="D247" s="27"/>
      <c r="E247" s="27"/>
    </row>
    <row r="248" spans="3:5" s="26" customFormat="1">
      <c r="C248" s="27"/>
      <c r="D248" s="27"/>
      <c r="E248" s="27"/>
    </row>
    <row r="249" spans="3:5" s="26" customFormat="1">
      <c r="C249" s="27"/>
      <c r="D249" s="27"/>
      <c r="E249" s="27"/>
    </row>
    <row r="250" spans="3:5" s="26" customFormat="1">
      <c r="C250" s="27"/>
      <c r="D250" s="27"/>
      <c r="E250" s="27"/>
    </row>
    <row r="251" spans="3:5" s="26" customFormat="1">
      <c r="C251" s="27"/>
      <c r="D251" s="27"/>
      <c r="E251" s="27"/>
    </row>
    <row r="252" spans="3:5" s="26" customFormat="1">
      <c r="C252" s="27"/>
      <c r="D252" s="27"/>
      <c r="E252" s="27"/>
    </row>
    <row r="253" spans="3:5" s="26" customFormat="1">
      <c r="C253" s="27"/>
      <c r="D253" s="27"/>
      <c r="E253" s="27"/>
    </row>
    <row r="254" spans="3:5" s="26" customFormat="1">
      <c r="C254" s="27"/>
      <c r="D254" s="27"/>
      <c r="E254" s="27"/>
    </row>
    <row r="255" spans="3:5" s="26" customFormat="1">
      <c r="C255" s="27"/>
      <c r="D255" s="27"/>
      <c r="E255" s="27"/>
    </row>
    <row r="256" spans="3:5" s="26" customFormat="1">
      <c r="C256" s="27"/>
      <c r="D256" s="27"/>
      <c r="E256" s="27"/>
    </row>
    <row r="257" spans="3:5" s="26" customFormat="1">
      <c r="C257" s="27"/>
      <c r="D257" s="27"/>
      <c r="E257" s="27"/>
    </row>
    <row r="258" spans="3:5" s="26" customFormat="1">
      <c r="C258" s="27"/>
      <c r="D258" s="27"/>
      <c r="E258" s="27"/>
    </row>
    <row r="259" spans="3:5" s="26" customFormat="1">
      <c r="C259" s="27"/>
      <c r="D259" s="27"/>
      <c r="E259" s="27"/>
    </row>
    <row r="260" spans="3:5" s="26" customFormat="1">
      <c r="C260" s="27"/>
      <c r="D260" s="27"/>
      <c r="E260" s="27"/>
    </row>
    <row r="261" spans="3:5" s="26" customFormat="1">
      <c r="C261" s="27"/>
      <c r="D261" s="27"/>
      <c r="E261" s="27"/>
    </row>
    <row r="262" spans="3:5" s="26" customFormat="1">
      <c r="C262" s="27"/>
      <c r="D262" s="27"/>
      <c r="E262" s="27"/>
    </row>
    <row r="263" spans="3:5" s="26" customFormat="1">
      <c r="C263" s="27"/>
      <c r="D263" s="27"/>
      <c r="E263" s="27"/>
    </row>
    <row r="264" spans="3:5" s="26" customFormat="1">
      <c r="C264" s="27"/>
      <c r="D264" s="27"/>
      <c r="E264" s="27"/>
    </row>
    <row r="265" spans="3:5" s="26" customFormat="1">
      <c r="C265" s="27"/>
      <c r="D265" s="27"/>
      <c r="E265" s="27"/>
    </row>
    <row r="266" spans="3:5" s="26" customFormat="1">
      <c r="C266" s="27"/>
      <c r="D266" s="27"/>
      <c r="E266" s="27"/>
    </row>
    <row r="267" spans="3:5" s="26" customFormat="1">
      <c r="C267" s="27"/>
      <c r="D267" s="27"/>
      <c r="E267" s="27"/>
    </row>
    <row r="268" spans="3:5" s="26" customFormat="1">
      <c r="C268" s="27"/>
      <c r="D268" s="27"/>
      <c r="E268" s="27"/>
    </row>
    <row r="269" spans="3:5" s="26" customFormat="1">
      <c r="C269" s="27"/>
      <c r="D269" s="27"/>
      <c r="E269" s="27"/>
    </row>
    <row r="270" spans="3:5" s="26" customFormat="1">
      <c r="C270" s="27"/>
      <c r="D270" s="27"/>
      <c r="E270" s="27"/>
    </row>
    <row r="271" spans="3:5" s="26" customFormat="1">
      <c r="C271" s="27"/>
      <c r="D271" s="27"/>
      <c r="E271" s="27"/>
    </row>
    <row r="272" spans="3:5" s="26" customFormat="1">
      <c r="C272" s="27"/>
      <c r="D272" s="27"/>
      <c r="E272" s="27"/>
    </row>
    <row r="273" spans="3:5" s="26" customFormat="1">
      <c r="C273" s="27"/>
      <c r="D273" s="27"/>
      <c r="E273" s="27"/>
    </row>
    <row r="274" spans="3:5" s="26" customFormat="1">
      <c r="C274" s="27"/>
      <c r="D274" s="27"/>
      <c r="E274" s="27"/>
    </row>
    <row r="275" spans="3:5" s="26" customFormat="1">
      <c r="C275" s="27"/>
      <c r="D275" s="27"/>
      <c r="E275" s="27"/>
    </row>
    <row r="276" spans="3:5" s="26" customFormat="1">
      <c r="C276" s="27"/>
      <c r="D276" s="27"/>
      <c r="E276" s="27"/>
    </row>
    <row r="277" spans="3:5" s="26" customFormat="1">
      <c r="C277" s="27"/>
      <c r="D277" s="27"/>
      <c r="E277" s="27"/>
    </row>
    <row r="278" spans="3:5" s="26" customFormat="1">
      <c r="C278" s="27"/>
      <c r="D278" s="27"/>
      <c r="E278" s="27"/>
    </row>
    <row r="279" spans="3:5" s="26" customFormat="1">
      <c r="C279" s="27"/>
      <c r="D279" s="27"/>
      <c r="E279" s="27"/>
    </row>
    <row r="280" spans="3:5" s="26" customFormat="1">
      <c r="C280" s="27"/>
      <c r="D280" s="27"/>
      <c r="E280" s="27"/>
    </row>
    <row r="281" spans="3:5" s="26" customFormat="1">
      <c r="C281" s="27"/>
      <c r="D281" s="27"/>
      <c r="E281" s="27"/>
    </row>
    <row r="282" spans="3:5" s="26" customFormat="1">
      <c r="C282" s="27"/>
      <c r="D282" s="27"/>
      <c r="E282" s="27"/>
    </row>
    <row r="283" spans="3:5" s="26" customFormat="1">
      <c r="C283" s="27"/>
      <c r="D283" s="27"/>
      <c r="E283" s="27"/>
    </row>
    <row r="284" spans="3:5" s="26" customFormat="1">
      <c r="C284" s="27"/>
      <c r="D284" s="27"/>
      <c r="E284" s="27"/>
    </row>
    <row r="285" spans="3:5" s="26" customFormat="1">
      <c r="C285" s="27"/>
      <c r="D285" s="27"/>
      <c r="E285" s="27"/>
    </row>
    <row r="286" spans="3:5" s="26" customFormat="1">
      <c r="C286" s="27"/>
      <c r="D286" s="27"/>
      <c r="E286" s="27"/>
    </row>
    <row r="287" spans="3:5" s="26" customFormat="1">
      <c r="C287" s="27"/>
      <c r="D287" s="27"/>
      <c r="E287" s="27"/>
    </row>
    <row r="288" spans="3:5" s="26" customFormat="1">
      <c r="C288" s="27"/>
      <c r="D288" s="27"/>
      <c r="E288" s="27"/>
    </row>
    <row r="289" spans="3:5" s="26" customFormat="1">
      <c r="C289" s="27"/>
      <c r="D289" s="27"/>
      <c r="E289" s="27"/>
    </row>
    <row r="290" spans="3:5" s="26" customFormat="1">
      <c r="C290" s="27"/>
      <c r="D290" s="27"/>
      <c r="E290" s="27"/>
    </row>
    <row r="291" spans="3:5" s="26" customFormat="1">
      <c r="C291" s="27"/>
      <c r="D291" s="27"/>
      <c r="E291" s="27"/>
    </row>
    <row r="292" spans="3:5" s="26" customFormat="1">
      <c r="C292" s="27"/>
      <c r="D292" s="27"/>
      <c r="E292" s="27"/>
    </row>
    <row r="293" spans="3:5" s="26" customFormat="1">
      <c r="C293" s="27"/>
      <c r="D293" s="27"/>
      <c r="E293" s="27"/>
    </row>
    <row r="294" spans="3:5" s="26" customFormat="1">
      <c r="C294" s="27"/>
      <c r="D294" s="27"/>
      <c r="E294" s="27"/>
    </row>
    <row r="295" spans="3:5" s="26" customFormat="1">
      <c r="C295" s="27"/>
      <c r="D295" s="27"/>
      <c r="E295" s="27"/>
    </row>
    <row r="296" spans="3:5" s="26" customFormat="1">
      <c r="C296" s="27"/>
      <c r="D296" s="27"/>
      <c r="E296" s="27"/>
    </row>
    <row r="297" spans="3:5" s="26" customFormat="1">
      <c r="C297" s="27"/>
      <c r="D297" s="27"/>
      <c r="E297" s="27"/>
    </row>
    <row r="298" spans="3:5" s="26" customFormat="1">
      <c r="C298" s="27"/>
      <c r="D298" s="27"/>
      <c r="E298" s="27"/>
    </row>
    <row r="299" spans="3:5" s="26" customFormat="1">
      <c r="C299" s="27"/>
      <c r="D299" s="27"/>
      <c r="E299" s="27"/>
    </row>
    <row r="300" spans="3:5" s="26" customFormat="1">
      <c r="C300" s="27"/>
      <c r="D300" s="27"/>
      <c r="E300" s="27"/>
    </row>
    <row r="301" spans="3:5" s="26" customFormat="1">
      <c r="C301" s="27"/>
      <c r="D301" s="27"/>
      <c r="E301" s="27"/>
    </row>
    <row r="302" spans="3:5" s="26" customFormat="1">
      <c r="C302" s="27"/>
      <c r="D302" s="27"/>
      <c r="E302" s="27"/>
    </row>
    <row r="303" spans="3:5" s="26" customFormat="1">
      <c r="C303" s="27"/>
      <c r="D303" s="27"/>
      <c r="E303" s="27"/>
    </row>
    <row r="304" spans="3:5" s="26" customFormat="1">
      <c r="C304" s="27"/>
      <c r="D304" s="27"/>
      <c r="E304" s="27"/>
    </row>
    <row r="305" spans="3:5" s="26" customFormat="1">
      <c r="C305" s="27"/>
      <c r="D305" s="27"/>
      <c r="E305" s="27"/>
    </row>
    <row r="306" spans="3:5" s="26" customFormat="1">
      <c r="C306" s="27"/>
      <c r="D306" s="27"/>
      <c r="E306" s="27"/>
    </row>
    <row r="307" spans="3:5" s="26" customFormat="1">
      <c r="C307" s="27"/>
      <c r="D307" s="27"/>
      <c r="E307" s="27"/>
    </row>
    <row r="308" spans="3:5" s="26" customFormat="1">
      <c r="C308" s="27"/>
      <c r="D308" s="27"/>
      <c r="E308" s="27"/>
    </row>
    <row r="309" spans="3:5" s="26" customFormat="1">
      <c r="C309" s="27"/>
      <c r="D309" s="27"/>
      <c r="E309" s="27"/>
    </row>
    <row r="310" spans="3:5" s="26" customFormat="1">
      <c r="C310" s="27"/>
      <c r="D310" s="27"/>
      <c r="E310" s="27"/>
    </row>
    <row r="311" spans="3:5" s="26" customFormat="1">
      <c r="C311" s="27"/>
      <c r="D311" s="27"/>
      <c r="E311" s="27"/>
    </row>
    <row r="312" spans="3:5" s="26" customFormat="1">
      <c r="C312" s="27"/>
      <c r="D312" s="27"/>
      <c r="E312" s="27"/>
    </row>
    <row r="313" spans="3:5" s="26" customFormat="1">
      <c r="C313" s="27"/>
      <c r="D313" s="27"/>
      <c r="E313" s="27"/>
    </row>
    <row r="314" spans="3:5" s="26" customFormat="1">
      <c r="C314" s="27"/>
      <c r="D314" s="27"/>
      <c r="E314" s="27"/>
    </row>
    <row r="315" spans="3:5" s="26" customFormat="1">
      <c r="C315" s="27"/>
      <c r="D315" s="27"/>
      <c r="E315" s="27"/>
    </row>
    <row r="316" spans="3:5" s="26" customFormat="1">
      <c r="C316" s="27"/>
      <c r="D316" s="27"/>
      <c r="E316" s="27"/>
    </row>
    <row r="317" spans="3:5" s="26" customFormat="1">
      <c r="C317" s="27"/>
      <c r="D317" s="27"/>
      <c r="E317" s="27"/>
    </row>
    <row r="318" spans="3:5" s="26" customFormat="1">
      <c r="C318" s="27"/>
      <c r="D318" s="27"/>
      <c r="E318" s="27"/>
    </row>
    <row r="319" spans="3:5" s="26" customFormat="1">
      <c r="C319" s="27"/>
      <c r="D319" s="27"/>
      <c r="E319" s="27"/>
    </row>
    <row r="320" spans="3:5" s="26" customFormat="1">
      <c r="C320" s="27"/>
      <c r="D320" s="27"/>
      <c r="E320" s="27"/>
    </row>
    <row r="321" spans="3:5" s="26" customFormat="1">
      <c r="C321" s="27"/>
      <c r="D321" s="27"/>
      <c r="E321" s="27"/>
    </row>
    <row r="322" spans="3:5" s="26" customFormat="1">
      <c r="C322" s="27"/>
      <c r="D322" s="27"/>
      <c r="E322" s="27"/>
    </row>
    <row r="323" spans="3:5" s="26" customFormat="1">
      <c r="C323" s="27"/>
      <c r="D323" s="27"/>
      <c r="E323" s="27"/>
    </row>
    <row r="324" spans="3:5" s="26" customFormat="1">
      <c r="C324" s="27"/>
      <c r="D324" s="27"/>
      <c r="E324" s="27"/>
    </row>
    <row r="325" spans="3:5" s="26" customFormat="1">
      <c r="C325" s="27"/>
      <c r="D325" s="27"/>
      <c r="E325" s="27"/>
    </row>
    <row r="326" spans="3:5" s="26" customFormat="1">
      <c r="C326" s="27"/>
      <c r="D326" s="27"/>
      <c r="E326" s="27"/>
    </row>
    <row r="327" spans="3:5" s="26" customFormat="1">
      <c r="C327" s="27"/>
      <c r="D327" s="27"/>
      <c r="E327" s="27"/>
    </row>
    <row r="328" spans="3:5" s="26" customFormat="1">
      <c r="C328" s="27"/>
      <c r="D328" s="27"/>
      <c r="E328" s="27"/>
    </row>
    <row r="329" spans="3:5" s="26" customFormat="1">
      <c r="C329" s="27"/>
      <c r="D329" s="27"/>
      <c r="E329" s="27"/>
    </row>
    <row r="330" spans="3:5" s="26" customFormat="1">
      <c r="C330" s="27"/>
      <c r="D330" s="27"/>
      <c r="E330" s="27"/>
    </row>
    <row r="331" spans="3:5" s="26" customFormat="1">
      <c r="C331" s="27"/>
      <c r="D331" s="27"/>
      <c r="E331" s="27"/>
    </row>
    <row r="332" spans="3:5" s="26" customFormat="1">
      <c r="C332" s="27"/>
      <c r="D332" s="27"/>
      <c r="E332" s="27"/>
    </row>
    <row r="333" spans="3:5" s="26" customFormat="1">
      <c r="C333" s="27"/>
      <c r="D333" s="27"/>
      <c r="E333" s="27"/>
    </row>
    <row r="334" spans="3:5" s="26" customFormat="1">
      <c r="C334" s="27"/>
      <c r="D334" s="27"/>
      <c r="E334" s="27"/>
    </row>
    <row r="335" spans="3:5" s="26" customFormat="1">
      <c r="C335" s="27"/>
      <c r="D335" s="27"/>
      <c r="E335" s="27"/>
    </row>
    <row r="336" spans="3:5" s="26" customFormat="1">
      <c r="C336" s="27"/>
      <c r="D336" s="27"/>
      <c r="E336" s="27"/>
    </row>
    <row r="337" spans="1:16" s="26" customFormat="1">
      <c r="C337" s="27"/>
      <c r="D337" s="27"/>
      <c r="E337" s="27"/>
    </row>
    <row r="338" spans="1:16" s="26" customFormat="1">
      <c r="A338" s="28"/>
      <c r="B338" s="37"/>
      <c r="C338" s="40"/>
      <c r="D338" s="40"/>
      <c r="E338" s="40"/>
      <c r="F338" s="37"/>
      <c r="G338" s="28"/>
      <c r="H338" s="28"/>
      <c r="I338" s="28"/>
      <c r="J338" s="28"/>
      <c r="K338" s="28"/>
      <c r="L338" s="28"/>
      <c r="M338" s="28"/>
      <c r="N338" s="28"/>
      <c r="O338" s="28"/>
      <c r="P338" s="28"/>
    </row>
    <row r="339" spans="1:16" s="26" customFormat="1">
      <c r="A339" s="28"/>
      <c r="B339" s="37"/>
      <c r="C339" s="40"/>
      <c r="D339" s="40"/>
      <c r="E339" s="40"/>
      <c r="F339" s="37"/>
      <c r="G339" s="28"/>
      <c r="H339" s="28"/>
      <c r="I339" s="28"/>
      <c r="J339" s="28"/>
      <c r="K339" s="28"/>
      <c r="L339" s="28"/>
      <c r="M339" s="28"/>
      <c r="N339" s="28"/>
      <c r="O339" s="28"/>
      <c r="P339" s="28"/>
    </row>
  </sheetData>
  <mergeCells count="25">
    <mergeCell ref="A47:B47"/>
    <mergeCell ref="G47:H47"/>
    <mergeCell ref="A44:B44"/>
    <mergeCell ref="D44:E44"/>
    <mergeCell ref="G44:H44"/>
    <mergeCell ref="C14:N14"/>
    <mergeCell ref="L16:P16"/>
    <mergeCell ref="N44:O44"/>
    <mergeCell ref="A16:A17"/>
    <mergeCell ref="B16:B17"/>
    <mergeCell ref="C16:C17"/>
    <mergeCell ref="D16:D17"/>
    <mergeCell ref="E16:E17"/>
    <mergeCell ref="F16:K16"/>
    <mergeCell ref="A42:K42"/>
    <mergeCell ref="I44:M44"/>
    <mergeCell ref="A11:B11"/>
    <mergeCell ref="A12:P12"/>
    <mergeCell ref="A13:P13"/>
    <mergeCell ref="A4:P4"/>
    <mergeCell ref="A5:P5"/>
    <mergeCell ref="C7:P7"/>
    <mergeCell ref="C8:P8"/>
    <mergeCell ref="C9:P9"/>
    <mergeCell ref="C10:P10"/>
  </mergeCells>
  <pageMargins left="0.48" right="0.43307086614173229" top="0.74803149606299213" bottom="0.6692913385826772" header="0.51181102362204722" footer="0.43307086614173229"/>
  <pageSetup paperSize="9" scale="91" orientation="landscape" r:id="rId1"/>
  <headerFooter alignWithMargins="0">
    <oddFooter>&amp;R&amp;P lapa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PBK</vt:lpstr>
      <vt:lpstr>KOPS </vt:lpstr>
      <vt:lpstr>BS 0-1</vt:lpstr>
      <vt:lpstr>DE 1-1</vt:lpstr>
      <vt:lpstr>L D 1-2</vt:lpstr>
      <vt:lpstr>FAS 1-3</vt:lpstr>
      <vt:lpstr>COK 1-4</vt:lpstr>
      <vt:lpstr>JUM 1-5</vt:lpstr>
      <vt:lpstr>PAG 1-6</vt:lpstr>
      <vt:lpstr>IET 1-7</vt:lpstr>
      <vt:lpstr>BĒN 1-8</vt:lpstr>
      <vt:lpstr>LAB 1-9</vt:lpstr>
      <vt:lpstr>ELT 2-1</vt:lpstr>
      <vt:lpstr>AVK 2-2</vt:lpstr>
      <vt:lpstr>'AVK 2-2'!Print_Area</vt:lpstr>
      <vt:lpstr>'BĒN 1-8'!Print_Area</vt:lpstr>
      <vt:lpstr>'BS 0-1'!Print_Area</vt:lpstr>
      <vt:lpstr>'COK 1-4'!Print_Area</vt:lpstr>
      <vt:lpstr>'DE 1-1'!Print_Area</vt:lpstr>
      <vt:lpstr>'ELT 2-1'!Print_Area</vt:lpstr>
      <vt:lpstr>'FAS 1-3'!Print_Area</vt:lpstr>
      <vt:lpstr>'IET 1-7'!Print_Area</vt:lpstr>
      <vt:lpstr>'JUM 1-5'!Print_Area</vt:lpstr>
      <vt:lpstr>'KOPS '!Print_Area</vt:lpstr>
      <vt:lpstr>'L D 1-2'!Print_Area</vt:lpstr>
      <vt:lpstr>'LAB 1-9'!Print_Area</vt:lpstr>
      <vt:lpstr>'PAG 1-6'!Print_Area</vt:lpstr>
      <vt:lpstr>PBK!Print_Area</vt:lpstr>
      <vt:lpstr>'AVK 2-2'!Print_Titles</vt:lpstr>
      <vt:lpstr>'BĒN 1-8'!Print_Titles</vt:lpstr>
      <vt:lpstr>'BS 0-1'!Print_Titles</vt:lpstr>
      <vt:lpstr>'COK 1-4'!Print_Titles</vt:lpstr>
      <vt:lpstr>'DE 1-1'!Print_Titles</vt:lpstr>
      <vt:lpstr>'ELT 2-1'!Print_Titles</vt:lpstr>
      <vt:lpstr>'FAS 1-3'!Print_Titles</vt:lpstr>
      <vt:lpstr>'IET 1-7'!Print_Titles</vt:lpstr>
      <vt:lpstr>'JUM 1-5'!Print_Titles</vt:lpstr>
      <vt:lpstr>'L D 1-2'!Print_Titles</vt:lpstr>
      <vt:lpstr>'LAB 1-9'!Print_Titles</vt:lpstr>
      <vt:lpstr>'PAG 1-6'!Print_Titles</vt:lpstr>
    </vt:vector>
  </TitlesOfParts>
  <Compan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vudu</dc:creator>
  <cp:lastModifiedBy>Ilze Bērziņa</cp:lastModifiedBy>
  <cp:lastPrinted>2018-03-16T11:34:55Z</cp:lastPrinted>
  <dcterms:created xsi:type="dcterms:W3CDTF">2011-06-23T11:36:08Z</dcterms:created>
  <dcterms:modified xsi:type="dcterms:W3CDTF">2018-03-16T12:32:32Z</dcterms:modified>
</cp:coreProperties>
</file>