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52\Administracija\Ēku renovācija\Aptaujas anketas mājas\Stacijas 12\Iepirkums\"/>
    </mc:Choice>
  </mc:AlternateContent>
  <xr:revisionPtr revIDLastSave="0" documentId="13_ncr:1_{7CD92773-E4BB-42C1-8CCD-FED97FFC5EB7}" xr6:coauthVersionLast="47" xr6:coauthVersionMax="47" xr10:uidLastSave="{00000000-0000-0000-0000-000000000000}"/>
  <bookViews>
    <workbookView xWindow="-120" yWindow="-120" windowWidth="29040" windowHeight="15990" tabRatio="846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</sheet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E19" i="9"/>
  <c r="E20" i="9"/>
  <c r="E22" i="9"/>
  <c r="E23" i="9"/>
  <c r="E26" i="10" l="1"/>
  <c r="E21" i="10"/>
  <c r="E102" i="8"/>
  <c r="E100" i="8"/>
  <c r="E92" i="8"/>
  <c r="E86" i="8"/>
  <c r="E80" i="8"/>
  <c r="E73" i="8"/>
  <c r="E72" i="8"/>
  <c r="E70" i="8"/>
  <c r="E69" i="8"/>
  <c r="E68" i="8"/>
  <c r="E67" i="8"/>
  <c r="E62" i="8"/>
  <c r="E59" i="8"/>
  <c r="E53" i="8"/>
  <c r="E51" i="8"/>
  <c r="E48" i="8"/>
  <c r="E47" i="8"/>
  <c r="E45" i="8"/>
  <c r="E43" i="8"/>
  <c r="E44" i="8" s="1"/>
  <c r="E40" i="8"/>
  <c r="E34" i="8"/>
  <c r="E27" i="8"/>
  <c r="E28" i="7"/>
  <c r="E27" i="7"/>
  <c r="E138" i="6"/>
  <c r="E133" i="6"/>
  <c r="E130" i="6"/>
  <c r="E127" i="6"/>
  <c r="E125" i="6"/>
  <c r="E124" i="6"/>
  <c r="E103" i="6"/>
  <c r="E100" i="6"/>
  <c r="E78" i="6"/>
  <c r="E76" i="6"/>
  <c r="E70" i="6"/>
  <c r="E67" i="6"/>
  <c r="E68" i="6" s="1"/>
  <c r="E64" i="6"/>
  <c r="E65" i="6" s="1"/>
  <c r="E60" i="6"/>
  <c r="E58" i="6"/>
  <c r="E37" i="6"/>
  <c r="E38" i="6" s="1"/>
  <c r="E102" i="5"/>
  <c r="E101" i="5"/>
  <c r="E99" i="5"/>
  <c r="E97" i="5"/>
  <c r="E95" i="5"/>
  <c r="E93" i="5"/>
  <c r="E88" i="5"/>
  <c r="E86" i="5"/>
  <c r="E81" i="5"/>
  <c r="E79" i="5"/>
  <c r="E77" i="5"/>
  <c r="E76" i="5"/>
  <c r="E62" i="5"/>
  <c r="E60" i="5"/>
  <c r="E59" i="5"/>
  <c r="E65" i="5"/>
  <c r="E36" i="5"/>
  <c r="E70" i="4"/>
  <c r="E67" i="4"/>
  <c r="E63" i="4"/>
  <c r="E56" i="4"/>
  <c r="E48" i="4"/>
  <c r="E45" i="4"/>
  <c r="E42" i="4"/>
  <c r="E41" i="4"/>
  <c r="E36" i="4"/>
  <c r="E33" i="4"/>
  <c r="E30" i="4"/>
  <c r="E27" i="4"/>
  <c r="E23" i="4"/>
  <c r="E25" i="4"/>
  <c r="E100" i="3"/>
  <c r="E99" i="3"/>
  <c r="E81" i="3"/>
  <c r="E80" i="3"/>
  <c r="E53" i="3"/>
  <c r="E48" i="3"/>
  <c r="E45" i="3"/>
  <c r="E41" i="3"/>
  <c r="E40" i="3"/>
  <c r="E34" i="3"/>
  <c r="E26" i="3"/>
  <c r="E25" i="3"/>
  <c r="E23" i="3"/>
  <c r="E22" i="3"/>
  <c r="C119" i="5"/>
  <c r="C116" i="5"/>
  <c r="C111" i="5"/>
  <c r="C156" i="6"/>
  <c r="C153" i="6"/>
  <c r="C148" i="6"/>
  <c r="C48" i="7"/>
  <c r="C45" i="7"/>
  <c r="C40" i="7"/>
  <c r="C116" i="8"/>
  <c r="C113" i="8"/>
  <c r="C108" i="8"/>
  <c r="C38" i="9"/>
  <c r="C35" i="9"/>
  <c r="C30" i="9"/>
  <c r="C53" i="10"/>
  <c r="C50" i="10"/>
  <c r="C45" i="10"/>
  <c r="C102" i="11"/>
  <c r="C99" i="11"/>
  <c r="C94" i="11"/>
  <c r="C46" i="12"/>
  <c r="C43" i="12"/>
  <c r="C38" i="12"/>
  <c r="C87" i="4"/>
  <c r="C84" i="4"/>
  <c r="C79" i="4"/>
  <c r="C113" i="3"/>
  <c r="C110" i="3"/>
  <c r="C105" i="3"/>
  <c r="A37" i="2"/>
  <c r="A114" i="5" s="1"/>
  <c r="P10" i="5" s="1"/>
  <c r="E103" i="8" l="1"/>
  <c r="E91" i="8"/>
  <c r="E96" i="8"/>
  <c r="E77" i="8"/>
  <c r="E82" i="8"/>
  <c r="E31" i="7"/>
  <c r="E92" i="6"/>
  <c r="E83" i="6"/>
  <c r="E116" i="6"/>
  <c r="E31" i="6"/>
  <c r="E128" i="6"/>
  <c r="E54" i="6"/>
  <c r="E55" i="6" s="1"/>
  <c r="E61" i="6"/>
  <c r="E71" i="6"/>
  <c r="E123" i="6"/>
  <c r="E131" i="6"/>
  <c r="E52" i="6"/>
  <c r="E139" i="6"/>
  <c r="E136" i="6"/>
  <c r="E30" i="5"/>
  <c r="E32" i="5"/>
  <c r="E46" i="5"/>
  <c r="E35" i="5"/>
  <c r="E47" i="5"/>
  <c r="E89" i="5"/>
  <c r="E82" i="5"/>
  <c r="E64" i="5"/>
  <c r="E37" i="5"/>
  <c r="E49" i="5"/>
  <c r="E35" i="6"/>
  <c r="E76" i="8"/>
  <c r="E29" i="7"/>
  <c r="E83" i="8"/>
  <c r="E32" i="3"/>
  <c r="E27" i="3"/>
  <c r="E35" i="3"/>
  <c r="A108" i="3"/>
  <c r="P10" i="3" s="1"/>
  <c r="E22" i="10"/>
  <c r="E28" i="10"/>
  <c r="E25" i="10"/>
  <c r="E78" i="8"/>
  <c r="E88" i="8"/>
  <c r="E97" i="8"/>
  <c r="E89" i="8"/>
  <c r="E90" i="8"/>
  <c r="E79" i="8"/>
  <c r="E84" i="8"/>
  <c r="E94" i="8"/>
  <c r="E85" i="8"/>
  <c r="E95" i="8"/>
  <c r="E22" i="7"/>
  <c r="E20" i="7"/>
  <c r="E19" i="7"/>
  <c r="E33" i="7"/>
  <c r="E32" i="7"/>
  <c r="E134" i="6"/>
  <c r="E62" i="6"/>
  <c r="E75" i="6"/>
  <c r="E101" i="6"/>
  <c r="E105" i="6"/>
  <c r="E29" i="6"/>
  <c r="E94" i="6"/>
  <c r="E88" i="6"/>
  <c r="E30" i="6"/>
  <c r="E36" i="6"/>
  <c r="E40" i="6"/>
  <c r="E80" i="6"/>
  <c r="E85" i="6"/>
  <c r="E106" i="6"/>
  <c r="E135" i="6"/>
  <c r="E141" i="6"/>
  <c r="E44" i="6"/>
  <c r="E41" i="6"/>
  <c r="E81" i="6"/>
  <c r="E108" i="6"/>
  <c r="E43" i="6"/>
  <c r="E31" i="5"/>
  <c r="E43" i="5"/>
  <c r="E42" i="5"/>
  <c r="E84" i="5"/>
  <c r="E67" i="5"/>
  <c r="E80" i="5"/>
  <c r="E50" i="5"/>
  <c r="E63" i="5"/>
  <c r="E68" i="5"/>
  <c r="E24" i="4"/>
  <c r="E52" i="4"/>
  <c r="E60" i="4"/>
  <c r="E59" i="4"/>
  <c r="E51" i="4"/>
  <c r="E28" i="3"/>
  <c r="E30" i="3"/>
  <c r="E62" i="3"/>
  <c r="E60" i="3"/>
  <c r="E59" i="3"/>
  <c r="A41" i="12"/>
  <c r="P10" i="12" s="1"/>
  <c r="A48" i="10"/>
  <c r="P10" i="10" s="1"/>
  <c r="A111" i="8"/>
  <c r="P10" i="8" s="1"/>
  <c r="A151" i="6"/>
  <c r="P10" i="6" s="1"/>
  <c r="A82" i="4"/>
  <c r="P10" i="4" s="1"/>
  <c r="A97" i="11"/>
  <c r="P10" i="11" s="1"/>
  <c r="A33" i="9"/>
  <c r="P10" i="9" s="1"/>
  <c r="A43" i="7"/>
  <c r="P10" i="7" s="1"/>
  <c r="C24" i="2"/>
  <c r="D9" i="2"/>
  <c r="D8" i="2"/>
  <c r="D7" i="2"/>
  <c r="D6" i="2"/>
  <c r="E32" i="10" l="1"/>
  <c r="E110" i="6"/>
  <c r="E112" i="6"/>
  <c r="E113" i="6" s="1"/>
  <c r="E33" i="10"/>
  <c r="E30" i="10"/>
  <c r="E29" i="10"/>
  <c r="E23" i="7"/>
  <c r="E24" i="7"/>
  <c r="E47" i="6"/>
  <c r="E45" i="6"/>
  <c r="E143" i="6"/>
  <c r="E142" i="6"/>
  <c r="E96" i="6"/>
  <c r="E95" i="6"/>
  <c r="E69" i="5"/>
  <c r="E71" i="5"/>
  <c r="E51" i="5"/>
  <c r="E53" i="5"/>
  <c r="E66" i="3"/>
  <c r="E69" i="3"/>
  <c r="E63" i="3"/>
  <c r="E64" i="3"/>
  <c r="E85" i="3"/>
  <c r="E90" i="3"/>
  <c r="E84" i="3"/>
  <c r="E87" i="3"/>
  <c r="D7" i="12"/>
  <c r="D7" i="11"/>
  <c r="D7" i="10"/>
  <c r="D7" i="9"/>
  <c r="D7" i="8"/>
  <c r="D7" i="7"/>
  <c r="D7" i="6"/>
  <c r="D7" i="5"/>
  <c r="D7" i="4"/>
  <c r="D8" i="12"/>
  <c r="D8" i="11"/>
  <c r="D8" i="10"/>
  <c r="D8" i="9"/>
  <c r="D8" i="8"/>
  <c r="D8" i="7"/>
  <c r="D8" i="6"/>
  <c r="D8" i="5"/>
  <c r="D8" i="4"/>
  <c r="D5" i="12"/>
  <c r="D5" i="11"/>
  <c r="D5" i="10"/>
  <c r="D5" i="9"/>
  <c r="D5" i="8"/>
  <c r="D5" i="7"/>
  <c r="D5" i="6"/>
  <c r="D5" i="5"/>
  <c r="D5" i="4"/>
  <c r="D6" i="12"/>
  <c r="D6" i="11"/>
  <c r="D6" i="10"/>
  <c r="D6" i="9"/>
  <c r="D6" i="8"/>
  <c r="D6" i="7"/>
  <c r="D6" i="6"/>
  <c r="D6" i="5"/>
  <c r="D6" i="4"/>
  <c r="D6" i="3"/>
  <c r="D7" i="3"/>
  <c r="D5" i="3"/>
  <c r="D8" i="3"/>
  <c r="H14" i="6"/>
  <c r="H14" i="7"/>
  <c r="H14" i="9"/>
  <c r="H14" i="10"/>
  <c r="N14" i="4"/>
  <c r="C23" i="2"/>
  <c r="C22" i="2"/>
  <c r="C20" i="2"/>
  <c r="C19" i="2"/>
  <c r="C18" i="2"/>
  <c r="C17" i="2"/>
  <c r="C16" i="2"/>
  <c r="C15" i="2"/>
  <c r="N14" i="5"/>
  <c r="L14" i="5"/>
  <c r="H14" i="5"/>
  <c r="M14" i="5" s="1"/>
  <c r="L14" i="4"/>
  <c r="O14" i="4"/>
  <c r="E118" i="6" l="1"/>
  <c r="E34" i="10"/>
  <c r="E36" i="10"/>
  <c r="E48" i="6"/>
  <c r="E54" i="5"/>
  <c r="E72" i="5"/>
  <c r="E67" i="3"/>
  <c r="E88" i="3"/>
  <c r="E91" i="3"/>
  <c r="E70" i="3"/>
  <c r="E120" i="6"/>
  <c r="E119" i="6"/>
  <c r="N14" i="12"/>
  <c r="N14" i="8"/>
  <c r="L14" i="11"/>
  <c r="H14" i="11"/>
  <c r="K14" i="11" s="1"/>
  <c r="L14" i="12"/>
  <c r="H14" i="12"/>
  <c r="O14" i="12" s="1"/>
  <c r="L14" i="8"/>
  <c r="M14" i="8"/>
  <c r="K14" i="4"/>
  <c r="K14" i="9"/>
  <c r="O14" i="9"/>
  <c r="O14" i="5"/>
  <c r="P14" i="5" s="1"/>
  <c r="L14" i="7"/>
  <c r="N14" i="7"/>
  <c r="L14" i="10"/>
  <c r="O14" i="10"/>
  <c r="O14" i="6"/>
  <c r="N14" i="6"/>
  <c r="L14" i="6"/>
  <c r="N14" i="10"/>
  <c r="M14" i="10"/>
  <c r="O14" i="11"/>
  <c r="M14" i="4"/>
  <c r="P14" i="4" s="1"/>
  <c r="N14" i="9"/>
  <c r="L14" i="9"/>
  <c r="M14" i="9"/>
  <c r="K14" i="6"/>
  <c r="M14" i="6"/>
  <c r="M14" i="11"/>
  <c r="O14" i="7"/>
  <c r="N14" i="11"/>
  <c r="K14" i="10"/>
  <c r="K14" i="7"/>
  <c r="M14" i="7"/>
  <c r="N76" i="4"/>
  <c r="G16" i="2" s="1"/>
  <c r="L76" i="4"/>
  <c r="I16" i="2" s="1"/>
  <c r="E37" i="10" l="1"/>
  <c r="P14" i="6"/>
  <c r="N108" i="5"/>
  <c r="G17" i="2" s="1"/>
  <c r="L108" i="5"/>
  <c r="I17" i="2" s="1"/>
  <c r="M14" i="12"/>
  <c r="P14" i="12" s="1"/>
  <c r="P14" i="10"/>
  <c r="O14" i="8"/>
  <c r="P14" i="8" s="1"/>
  <c r="N145" i="6"/>
  <c r="G18" i="2" s="1"/>
  <c r="L145" i="6"/>
  <c r="I18" i="2" s="1"/>
  <c r="N91" i="11"/>
  <c r="G23" i="2" s="1"/>
  <c r="N37" i="7"/>
  <c r="G19" i="2" s="1"/>
  <c r="L37" i="7"/>
  <c r="I19" i="2" s="1"/>
  <c r="N105" i="8"/>
  <c r="G20" i="2" s="1"/>
  <c r="L27" i="9"/>
  <c r="I21" i="2" s="1"/>
  <c r="P14" i="9"/>
  <c r="N35" i="12"/>
  <c r="G24" i="2" s="1"/>
  <c r="L35" i="12"/>
  <c r="I24" i="2" s="1"/>
  <c r="N27" i="9"/>
  <c r="G21" i="2" s="1"/>
  <c r="K14" i="12"/>
  <c r="K14" i="5"/>
  <c r="L105" i="8"/>
  <c r="I20" i="2" s="1"/>
  <c r="L91" i="11"/>
  <c r="I23" i="2" s="1"/>
  <c r="P14" i="11"/>
  <c r="M37" i="7"/>
  <c r="F19" i="2" s="1"/>
  <c r="P14" i="7"/>
  <c r="M27" i="9"/>
  <c r="F21" i="2" s="1"/>
  <c r="M145" i="6"/>
  <c r="F18" i="2" s="1"/>
  <c r="M108" i="5"/>
  <c r="F17" i="2" s="1"/>
  <c r="M105" i="8"/>
  <c r="F20" i="2" s="1"/>
  <c r="M76" i="4"/>
  <c r="F16" i="2" s="1"/>
  <c r="L42" i="10" l="1"/>
  <c r="I22" i="2" s="1"/>
  <c r="M42" i="10"/>
  <c r="F22" i="2" s="1"/>
  <c r="P108" i="5"/>
  <c r="E17" i="2" s="1"/>
  <c r="K14" i="8"/>
  <c r="M35" i="12"/>
  <c r="F24" i="2" s="1"/>
  <c r="M91" i="11"/>
  <c r="F23" i="2" s="1"/>
  <c r="O37" i="7"/>
  <c r="H19" i="2" s="1"/>
  <c r="P76" i="4"/>
  <c r="E16" i="2" s="1"/>
  <c r="O76" i="4"/>
  <c r="H16" i="2" s="1"/>
  <c r="O105" i="8"/>
  <c r="H20" i="2" s="1"/>
  <c r="P105" i="8"/>
  <c r="N9" i="8" s="1"/>
  <c r="O145" i="6"/>
  <c r="H18" i="2" s="1"/>
  <c r="O108" i="5"/>
  <c r="H17" i="2" s="1"/>
  <c r="P37" i="7"/>
  <c r="E19" i="2" s="1"/>
  <c r="P145" i="6"/>
  <c r="N9" i="6" s="1"/>
  <c r="N42" i="10" l="1"/>
  <c r="G22" i="2" s="1"/>
  <c r="P42" i="10"/>
  <c r="E22" i="2" s="1"/>
  <c r="O42" i="10"/>
  <c r="H22" i="2" s="1"/>
  <c r="N9" i="4"/>
  <c r="O27" i="9"/>
  <c r="H21" i="2" s="1"/>
  <c r="O91" i="11"/>
  <c r="H23" i="2" s="1"/>
  <c r="P27" i="9"/>
  <c r="N9" i="9" s="1"/>
  <c r="O35" i="12"/>
  <c r="H24" i="2" s="1"/>
  <c r="P35" i="12"/>
  <c r="N9" i="12" s="1"/>
  <c r="E18" i="2"/>
  <c r="N9" i="5"/>
  <c r="P91" i="11"/>
  <c r="E23" i="2" s="1"/>
  <c r="N9" i="7"/>
  <c r="E20" i="2"/>
  <c r="N9" i="10" l="1"/>
  <c r="E21" i="2"/>
  <c r="E24" i="2"/>
  <c r="N9" i="11"/>
  <c r="H14" i="3" l="1"/>
  <c r="N14" i="3"/>
  <c r="M14" i="3"/>
  <c r="L14" i="3"/>
  <c r="O14" i="3" l="1"/>
  <c r="P14" i="3" s="1"/>
  <c r="L102" i="3"/>
  <c r="N102" i="3"/>
  <c r="G15" i="2" l="1"/>
  <c r="K14" i="3"/>
  <c r="I15" i="2"/>
  <c r="M102" i="3"/>
  <c r="P102" i="3" l="1"/>
  <c r="O102" i="3"/>
  <c r="F15" i="2"/>
  <c r="H15" i="2" l="1"/>
  <c r="N9" i="3"/>
  <c r="E15" i="2"/>
  <c r="B15" i="2" l="1"/>
  <c r="I25" i="2"/>
  <c r="H25" i="2"/>
  <c r="G25" i="2"/>
  <c r="F25" i="2"/>
  <c r="E25" i="2"/>
  <c r="E28" i="2" s="1"/>
  <c r="D1" i="4" l="1"/>
  <c r="B16" i="2"/>
  <c r="D1" i="8"/>
  <c r="B20" i="2"/>
  <c r="B17" i="2"/>
  <c r="D1" i="5"/>
  <c r="B24" i="2"/>
  <c r="D1" i="12"/>
  <c r="B18" i="2"/>
  <c r="D1" i="6"/>
  <c r="D1" i="7"/>
  <c r="B19" i="2"/>
  <c r="B23" i="2"/>
  <c r="D1" i="11"/>
  <c r="B21" i="2"/>
  <c r="D1" i="9"/>
  <c r="D1" i="10"/>
  <c r="B22" i="2"/>
  <c r="D11" i="2"/>
  <c r="E26" i="2"/>
  <c r="E27" i="2" s="1"/>
  <c r="E29" i="2" l="1"/>
  <c r="D10" i="2" l="1"/>
  <c r="C19" i="1"/>
  <c r="C26" i="1" l="1"/>
  <c r="C28" i="1" s="1"/>
  <c r="C20" i="1"/>
</calcChain>
</file>

<file path=xl/sharedStrings.xml><?xml version="1.0" encoding="utf-8"?>
<sst xmlns="http://schemas.openxmlformats.org/spreadsheetml/2006/main" count="1609" uniqueCount="502">
  <si>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</si>
  <si>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</si>
  <si>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</si>
  <si>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</si>
  <si>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</si>
  <si>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</si>
  <si>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</si>
  <si>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</si>
  <si>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</si>
  <si>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</si>
  <si>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</si>
  <si>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</si>
  <si>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</si>
  <si>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</si>
  <si>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</si>
  <si>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</si>
  <si>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</si>
  <si>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</si>
  <si>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</si>
  <si>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</si>
  <si>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</si>
  <si>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</si>
  <si>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</si>
  <si>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</si>
  <si>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</si>
  <si>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</si>
  <si>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</si>
  <si>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</si>
  <si>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</si>
  <si>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</si>
  <si>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</si>
  <si>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</si>
  <si>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</si>
  <si>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</si>
  <si>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</si>
  <si>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</si>
  <si>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</si>
  <si>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</si>
  <si>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</si>
  <si>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</si>
  <si>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</si>
  <si>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</si>
  <si>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</si>
  <si>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</si>
  <si>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</si>
  <si>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</si>
  <si>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</si>
  <si>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</si>
  <si>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</si>
  <si>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</si>
  <si>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</si>
  <si>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</si>
  <si>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</si>
  <si>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</si>
  <si>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</si>
  <si>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Demontāžas darbi</t>
  </si>
  <si>
    <t>Ieejas mezgla jumtiņa esošo pieslēguma elementu demontāža, t.sk. lietus ūdens novadīsanas sistēmas</t>
  </si>
  <si>
    <t>kompl.</t>
  </si>
  <si>
    <t>Pagraba ieejas mezgla esošā betona seguma demontāža</t>
  </si>
  <si>
    <t>m2</t>
  </si>
  <si>
    <t>Esošās lietus ūdens savakšanas piltuves demontāža</t>
  </si>
  <si>
    <t>gab</t>
  </si>
  <si>
    <t>Esošās margas saudzīga demontāža</t>
  </si>
  <si>
    <t>Jumtiņa atjaunošana no apakšās</t>
  </si>
  <si>
    <t>Ieejas mezgla jumtiņa betona virsmas gruntēšana no apakšas</t>
  </si>
  <si>
    <t>Ieejas mezgla jumtiņa betona plātnes sagatavošana veicot atklāto stiegru apstrādi no apakšas</t>
  </si>
  <si>
    <t>pretkorozijas java armatūras aizsargāšanai pret koroziju Baumit BetoProtect (vai ekvivalents)</t>
  </si>
  <si>
    <t>kg</t>
  </si>
  <si>
    <t>betona saķeres java Baumit BetoHaft (vai ekvivalents)</t>
  </si>
  <si>
    <t>Ieejas mezgla jumtiņa betona plātnes atjaunošana no apakšas</t>
  </si>
  <si>
    <t>betona remonta java Baumit BetoFill (vai ekvivalents)</t>
  </si>
  <si>
    <t>Ieejas mezgla jumtiņa virsmu armēšana ar stikla šķiedras sietu no apakšas</t>
  </si>
  <si>
    <t>stiklašķiedras siets Baumit Startex 160g/m2 (Baumit vai ekvivalents)</t>
  </si>
  <si>
    <t xml:space="preserve"> līmjava Baumit ProContact (Baumit vai ekvivalents)</t>
  </si>
  <si>
    <t>palīgmateriāli (līmlentes, stūra līstes)</t>
  </si>
  <si>
    <t>kompl</t>
  </si>
  <si>
    <t>grunts Baumit UniPrimer (Baumit vai ekvivalents)</t>
  </si>
  <si>
    <t>Ieejas mezgla jumtiņa betona plātnes špaktelēšana no apakšas</t>
  </si>
  <si>
    <t>špaktēļmasa Baumit BetoFinish (vai ekvivalents)</t>
  </si>
  <si>
    <t>palīgmateriāli</t>
  </si>
  <si>
    <t xml:space="preserve">Ieejas mezgla jumtiņa virsmas gruntēšana un krāsošana no apakšas </t>
  </si>
  <si>
    <t xml:space="preserve"> krāsa tonēta Baumit SilikatColor (Baumit vai ekvivalents) (krāsu saskaņojot ar pasūtītāju)</t>
  </si>
  <si>
    <t>l</t>
  </si>
  <si>
    <t>palīgmateriāli (līmlentes)</t>
  </si>
  <si>
    <t>Ieejas mezgla jumtiņa seguma atjaunošana</t>
  </si>
  <si>
    <t>Esošā jumtiņa seguma attīrīšana, sagatavošana</t>
  </si>
  <si>
    <t>Jumta seguma ieklāšana jumtiņam</t>
  </si>
  <si>
    <t>TEHNOELAST K-MS 170/4000 EPP uzkaus.ruber apakšklājs (TechnoNICOL vai ekvivalents)</t>
  </si>
  <si>
    <t>TEHNOELAST K-PS 170/5000 EKP uzkaus.ruber virsklājs (TechnoNICOL vai ekvivalents)</t>
  </si>
  <si>
    <t>palīgmateriāli (gāze, dībeļi, diegi šuvēm)</t>
  </si>
  <si>
    <t>Lietus ūdens savākšanas sistēmas kolektoru ar pretgružu sietu uzstādīšana</t>
  </si>
  <si>
    <t>Skārda elementu ieklāšana</t>
  </si>
  <si>
    <t>m</t>
  </si>
  <si>
    <t>skārds ar PE pārklājumu (vai ekvivalents)</t>
  </si>
  <si>
    <t>Lietus ūdens notekas izbūve jumtiņam</t>
  </si>
  <si>
    <t>stiprinājuma elementi</t>
  </si>
  <si>
    <t>Pagraba ieejas mezgla atjaunošana</t>
  </si>
  <si>
    <t>Grīdas pamatnes sagatavošana</t>
  </si>
  <si>
    <t>Bruģakmens apamales izveide</t>
  </si>
  <si>
    <t>Pagraba ieejas pakāpienu virsmas sagatavošana, attīrīšana, nomazgāšana ar augstspiediena mazgātāju</t>
  </si>
  <si>
    <t>Pagraba ieejas pakāpienu virsmas remonts, virsmas līdzīnāšana</t>
  </si>
  <si>
    <t>Pagraba ieejas pakāpienu virsmai izveidot Hyperdesmo (vai ekvivalents) pārklājumu starp kārtām iestrādājot smalkās kvarca smilts pretslīdes klājuma izveidošanai</t>
  </si>
  <si>
    <t>Pagraba ieejas atbalsta sienas virsmas sagatavošana, vecā apmetuma demontāža, virsmas gruntēšana</t>
  </si>
  <si>
    <t>Pagraba ieejas atbalsta sienas virsmai apmetuma veidošana</t>
  </si>
  <si>
    <t>siets Rabica Zn 0.65mm 10x10mm</t>
  </si>
  <si>
    <t>apmetuma java</t>
  </si>
  <si>
    <t>Pagraba ieejas atbalsta sienas virsmu armēšana</t>
  </si>
  <si>
    <t>Apmetumu veidošana pagraba ieejas atbalsta sienas virsmai</t>
  </si>
  <si>
    <t>kaļķa–cementa apmetums MPA35 (Baumit vai ekvivalents)</t>
  </si>
  <si>
    <t>Pagraba ieejas atbalsta sienas virsmas gruntēšana un krāsošana</t>
  </si>
  <si>
    <t>krāsa tonēta Baumit GranoporColor (Baumit vai ekvivalents) (krāsu saskaņojot ar pasūtītāju)</t>
  </si>
  <si>
    <t>Ieejas lieveņa atjaunošana</t>
  </si>
  <si>
    <t>Esošā lieveņa laukuma un pakāpienu attīrīšana, nomazgāšana ar augstspiediena mazgātāju</t>
  </si>
  <si>
    <t>Esošā lieveņa laukuma un pakāpienu remonts, virsmas līdzīnāšana</t>
  </si>
  <si>
    <t>Esošā lieveņa laukuma un pakāpienu virsmai izveidot Hyperdesmo (vai ekvivalents) pārklājumu starp kārtām iestrādājot smalkās kvarca smilts pretslīdes klājuma izveidošanai</t>
  </si>
  <si>
    <t>Esošā asfalta seguma demontāža pie ieejas mezgla atbalsta sienas (~300 mm plata josla)</t>
  </si>
  <si>
    <t>Ieejas mezgla atbalsta sienas virsmas sagatavošana, sadrupušās mūra daļas demontāža, virsmas gruntēšana</t>
  </si>
  <si>
    <t>Ieejas mezgla atbalsta sienas piebetonēšana no sāna un no augšas, papildus veidot stiegrojumu un enkurošanu pie esošās konstrukcijas</t>
  </si>
  <si>
    <t>m3</t>
  </si>
  <si>
    <t>Ieejas mezgla atbalsta sienas virsmai no kāpnes puses apmetuma veidošana</t>
  </si>
  <si>
    <t>Ieejas mezgla atbalsta sienas virsmu armēšana</t>
  </si>
  <si>
    <t>Apmetumu veidošana ieejas mezgla atbalsta sienas virsmai</t>
  </si>
  <si>
    <t>Ieejas mezgla atbalsta sienas virsmas gruntēšana un krāsošana</t>
  </si>
  <si>
    <t>Asfalta betona seguma pieslēguma veidošana</t>
  </si>
  <si>
    <t>obj.</t>
  </si>
  <si>
    <t>Dažādi darbi</t>
  </si>
  <si>
    <t>Esošās margas atpakaļ montāža</t>
  </si>
  <si>
    <t>Pagraba ieejas mezgla metāla margu labošana, konstrukcijas atjaunošana</t>
  </si>
  <si>
    <t>Pagraba ieejas mezgla metāla margu attīrīšana, gruntēšana un krāsošana</t>
  </si>
  <si>
    <t>grunts</t>
  </si>
  <si>
    <t xml:space="preserve">Tiešās izmaksas kopā, t. sk. darba devēja sociālais nodoklis 23.59% </t>
  </si>
  <si>
    <t>Jumta skārda elementu demontāža</t>
  </si>
  <si>
    <t>Bēniņu lūkas demontāža</t>
  </si>
  <si>
    <t>Esošās metāla kāpnes uz bēniņiem demontāža</t>
  </si>
  <si>
    <t>Televīzijas antenu sakārtošana uz ēkas jumta un fasādes, pēc nepieicešamības demontējot tos</t>
  </si>
  <si>
    <t xml:space="preserve">Materiālu celšana uz un no ēkas </t>
  </si>
  <si>
    <t>Parapeta atjaunošana jumtam un jumta daļai virs kāpņu telpai</t>
  </si>
  <si>
    <t>Parapeta paaugstināšana virs jumta seguma no vieglbetona blokiem, enkurojot pie esošā ķieģeļu mūra parapeta atbisltoši AR-28, AR-31</t>
  </si>
  <si>
    <t>keramzītbloks FIBO 3 MPa (FIBO vai ekvivalents)</t>
  </si>
  <si>
    <t>Impregnēta koka brusa 50 x 80 mm montāža parapeta slīpuma izveidošanai, solis līdz 500 mm,</t>
  </si>
  <si>
    <t>impregnēts kokmateriāls 50x80 mm</t>
  </si>
  <si>
    <t>Mitrumizturīga finiera lokšņu apšuvums 9 mm parapetam</t>
  </si>
  <si>
    <t>mitrumizturīga finiera loksne 9 mm (vai ekvivalents)</t>
  </si>
  <si>
    <t>Parapeta papildus siltināšana ar 50 mm akmens vati, stiprinot to</t>
  </si>
  <si>
    <t>akmens vate (λd=0,036 W/m*K) 50mm (vai ekvivalents)</t>
  </si>
  <si>
    <t>Skārda elementu ieklāšana parapetam</t>
  </si>
  <si>
    <t>palīgmateriāli (silikons, mastika, skrūves)</t>
  </si>
  <si>
    <t>Jumta drošības barjera izbūve</t>
  </si>
  <si>
    <t>Lēzenā jumta seguma atjaunošana</t>
  </si>
  <si>
    <t>Impregnēta koka karkasa montāža slīpuma izveidošanai</t>
  </si>
  <si>
    <t>impregnēts kokmateriāls 70x200 mm L=940 mm, s=500 mm</t>
  </si>
  <si>
    <t>impregnēts kokmateriāls 45x150 mm</t>
  </si>
  <si>
    <t>Mitrumizturīga finiera lokšņu apšuvums 9 mm</t>
  </si>
  <si>
    <t>Dzegas papildus siltināšana ar 50 mm akmens vati, stiprinot to</t>
  </si>
  <si>
    <t>Jumta siltināšana ar lēzeniem jumtiem paredzētu siltumizolāciju</t>
  </si>
  <si>
    <t>aerators</t>
  </si>
  <si>
    <t>Skārda elementu un pieslēguma ierīkošana</t>
  </si>
  <si>
    <t>Impregnēta koka brusa 70x200 mm montāža slīpuma izveidošanai,  solis līdz 500 mm,</t>
  </si>
  <si>
    <t>impregnēts kokmateriāls 70x200 mm</t>
  </si>
  <si>
    <t>Lietus ūdens novadīšanas sistēma</t>
  </si>
  <si>
    <t>Lietus ūdens notekreņu izbūve jumtam</t>
  </si>
  <si>
    <t>stiprinājumi, palīgmateriāli</t>
  </si>
  <si>
    <t>Lietus ūdens notekcauruļu izbūve jumtam</t>
  </si>
  <si>
    <t>Tērauda kāpnes montāža uz jumta H~1800 mm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</si>
  <si>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</si>
  <si>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</si>
  <si>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</si>
  <si>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</si>
  <si>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Cokola virsmas mazgāšana ar augstspiediena mazgātāju</t>
  </si>
  <si>
    <t>Cokola virsmas apstrādāšana pret mikroorganismiem ar Baumit SanierLosung saskaņā ar ražotāja norādījumiem (vai ekvivalents)</t>
  </si>
  <si>
    <t>Fasādes ķieģeļu virsmas labošana, atslāņojošo ķieģeļu demontāža, virsmas attīrīšana, gruntēšana un izlīdzināšana, izveidojot apmetuma kārtu, tajā iestrādājot ribicas sietu ar acs izmēriem apmēram 10 x 10 cm (īpaši bojātās vietās pielietot rabicas sietu divās kārtās)</t>
  </si>
  <si>
    <t>Esošās apgaismojuma laternas demontāža no fasādes, t.sk. EL pievadi</t>
  </si>
  <si>
    <t>Esošā atkritumu vadu demontāža katrā stāvā kāpņu telpā</t>
  </si>
  <si>
    <t>Esošās fasādes un ailas virsmas gruntēšana</t>
  </si>
  <si>
    <t>Esošās fasādes un ailas virsmas līdzināšana (pēc nepieciešamības)</t>
  </si>
  <si>
    <t>Tranšejas rakšana grunts maiņai</t>
  </si>
  <si>
    <t>Esošā grunts iekraušana un izvēšana no objekta</t>
  </si>
  <si>
    <t>Būvgružu savākšana, utilizācija</t>
  </si>
  <si>
    <t>Mūrēšanas darbi</t>
  </si>
  <si>
    <t>Kāpņu telpas durvju ailas atvērumu samazināšana no gāzbetona blokiem</t>
  </si>
  <si>
    <t>Bēniņos logu ailas atvērumu samazināšana visā sienas biezumā no gāzbetona blokiem</t>
  </si>
  <si>
    <t>Cokola siltināšana pa perimetru</t>
  </si>
  <si>
    <t>Vertikālās hidroizolācijas veidošana pamatu un cokola virsmai</t>
  </si>
  <si>
    <t>Pamatu un cokola virsmas siltināšana ar putupolistirolu b=100mm uz līmjavas kārtas, papildus stiprinot ar dībeļiem</t>
  </si>
  <si>
    <t>līmjava Baumit BituFix 2K (Baumit vai ekvivalents)</t>
  </si>
  <si>
    <t>palīgmateriāli (dībeļi u.c.)</t>
  </si>
  <si>
    <t>Siltinājuma armēšana ar stikla šķiedras sietu cokola virsmai</t>
  </si>
  <si>
    <t>līmjava Baumit ProContact (Baumit vai ekvivalents)</t>
  </si>
  <si>
    <t>zemapmetuma grunts Baumit UniPrimer (Baumit vai ekvivalents)</t>
  </si>
  <si>
    <t>Apmetumu veidošana cokola virsmai</t>
  </si>
  <si>
    <t>Cokola virsmas gruntēšana un krāsošana</t>
  </si>
  <si>
    <t>Fasādes siltināšana</t>
  </si>
  <si>
    <t>Iebūvēt metāla cokola profillīsti</t>
  </si>
  <si>
    <t>Ārsienas virsmas siltināšana ar fasādes siltumizolācijas plātnēm b=150mm uz līmjavas kārtas, papildus stiprinot ar dībeļiem</t>
  </si>
  <si>
    <t>Siltinājuma armēšana ar stikla šķiedras sietu fasādes virsmai ieskaitot lodžijas norobežojošās konstrukcijas virsmu</t>
  </si>
  <si>
    <t>EJOT profils 815 cokols plus vai ekvivalents</t>
  </si>
  <si>
    <t>Dekoratīvā apmetumu iestrāde fasādes virsmai ieskaitot lodžijas norobežojošās konstrukcijas virsmu</t>
  </si>
  <si>
    <t>dekoratīvais apmetums Baumit EdelPutz Spezial Natur 2.0 mm (Baumit vai ekvivalents)</t>
  </si>
  <si>
    <t>Fasādes virsmas gruntēšana un krāsošana ieskaitot lodžijas norobežojošās konstrukcijas virsmu</t>
  </si>
  <si>
    <t>Logu un durvju aiļu malu apdare</t>
  </si>
  <si>
    <t>Logu un durvju aiļu malu siltināšana ar 30 mm akmens vati uz līmjavas kārtas</t>
  </si>
  <si>
    <t>Siltinājuma armēšana ar stikla šķiedras sietu logu un durvju aiļu malām</t>
  </si>
  <si>
    <t>EJOT PVC profili (vai ekvivalents) logu un durvju pieslēguma vietām pa perimetru</t>
  </si>
  <si>
    <t>Dekoratīvā apmetumu iestrāde logu un durvju aiļu malām</t>
  </si>
  <si>
    <t>Logu un durvju aiļu malu virsmas gruntēšana un krāsošana</t>
  </si>
  <si>
    <t>Pamatu apmalītes atjaunošana</t>
  </si>
  <si>
    <t>Aizbērt tranšeju ap pamatiem ar pievesto grunti, to blīvējot</t>
  </si>
  <si>
    <t>Aizbērt tranšeju ap pamatiem ar dolomīta šķembām 150 mm biezumā, tās blīvējot</t>
  </si>
  <si>
    <t>Aizbērt tranšeju ap pamatiem ar drenējoša smilts (filtrācijas koef.&gt;1m/dnn) 50 mm biezumā, tās blīvējot</t>
  </si>
  <si>
    <t>Betona ietvju apmales izbūve uz betons sagataves kārtas</t>
  </si>
  <si>
    <t xml:space="preserve">betons C8/10 (vai ekvivalents) </t>
  </si>
  <si>
    <t xml:space="preserve">betona ietvju apmale BR.100.20.8 (vai ekvivalents) </t>
  </si>
  <si>
    <t>Aktrituma vada atvērumu vietās betonēšana, papildus veidot stiegrojumu un enkurošanu pie esošā dz/b pārseguma paneļa</t>
  </si>
  <si>
    <t>Pagraba ventilācijas restes V1 (800x700mm) montāža</t>
  </si>
  <si>
    <t>Ventilācijas restes V2 (150x150mm) montāža bēniņos</t>
  </si>
  <si>
    <t>Fasādes sakārtošana (karoga kāta turētāja, mājas Nr. u.c.)</t>
  </si>
  <si>
    <t>Lodžijas esošās norobežojošas konstrukcijas demontāža ieskaitot esošo aizšuvumu</t>
  </si>
  <si>
    <t>Lodžijas esošo lāseņa skārda elementu demontāža</t>
  </si>
  <si>
    <t>Lodzijas esošā grīdas betona kārtas ~150 mm joslas platumā demontāža</t>
  </si>
  <si>
    <t>Koplietošanas un dzīvokļa balkonu esošā aizšuvuma demontāža</t>
  </si>
  <si>
    <t>Koplietošanas un dzīvokļa balkonu esošo skārda lāseņa elementu demontāža</t>
  </si>
  <si>
    <t>Koplietošanas un dzīvokļa balkonu esošās grīdas betona kārtas demontāža</t>
  </si>
  <si>
    <t>Koplietošanas un dzīvokļa balkonu virsmas attīrīšana, mazgāšana ar augstspiediena mazgātāju</t>
  </si>
  <si>
    <t>Dzīvokļa balkonu jumtiņu esošo skārda lāseņa elementu demontāža</t>
  </si>
  <si>
    <t>Dzīvokļa balkonu jumtiņu esošās betona kārtas demontāža</t>
  </si>
  <si>
    <t>Jumtiņiem virs dzīvokļa balkoniem betona plātnes virsmas attīrīšana, mazgāšana ar augstspiediena mazgātāju</t>
  </si>
  <si>
    <t>Jumtiņa seguma attīrīšana virs koplietošanas balkoniem pēc nepieciešamības esošā seguma demontāža</t>
  </si>
  <si>
    <t>Jumtiņa seguma attīrīšana virs lodžijām</t>
  </si>
  <si>
    <t>Lodžijas norobežojošās sienas izbūve no gāzbetona blokiem 100mm biezumā saskaņā ar AR-24</t>
  </si>
  <si>
    <t>Balkona plātnes virsmas atjaunošana</t>
  </si>
  <si>
    <t>Balkona betona plātnes sagatavošana veicot atklāto stiegru apstrādāšanu no apakšās</t>
  </si>
  <si>
    <t>Balkona betona plātnes atjaunošana no apakšās</t>
  </si>
  <si>
    <t>Balkona betona plātnes virsmu armēšana ar stikla šķiedras sietu no apakšas</t>
  </si>
  <si>
    <t>Balkona betona plātnes špaktelēšana no apakšās</t>
  </si>
  <si>
    <t xml:space="preserve">Balkonu betona plātnes gruntēšana un krāsošana no apakšās </t>
  </si>
  <si>
    <t>Balkonu slīpuma veidojošo betona kārtu izbūve</t>
  </si>
  <si>
    <t>Skārda lāseņa elementu ierīkošana balkoniem</t>
  </si>
  <si>
    <t>Balkonu virsmai no augšās hidroizolācijas veidošana</t>
  </si>
  <si>
    <t>hidorizolācija</t>
  </si>
  <si>
    <t>Balkona margas atjaunošana</t>
  </si>
  <si>
    <t>Balkonu metāla margu labošana, konstrukcijas atjaunošana</t>
  </si>
  <si>
    <t>Balkonu metāla margu attīrīšana, gruntēšana un krāsošana</t>
  </si>
  <si>
    <t>Koka šķērslatojuma izbūve</t>
  </si>
  <si>
    <t>impregnēts kokmateriāls 25x50 mm</t>
  </si>
  <si>
    <t>Ēvelēta koka dēļa margas izbūve</t>
  </si>
  <si>
    <t>impregnēts ēvelēts koka dēlis 45x145mm</t>
  </si>
  <si>
    <t>Balkonu margu apšuvuma veidošana no skārda profila</t>
  </si>
  <si>
    <t>profilēto skārda lokšņu apdare, PE pārklājums, krāsa RAL 7024 (vai ekvivalents)</t>
  </si>
  <si>
    <t>Balkona uzjumtiņu atjaunošana AR-23</t>
  </si>
  <si>
    <t>Jumtiņa betona plātnes sagatavošana veicot atklāto stiegru apstrādi no apakšas</t>
  </si>
  <si>
    <t>Jumtiņa betona plātnes atjaunošana no apakšas</t>
  </si>
  <si>
    <t>Jumtiņa betona plātnes virsmu armēšana ar stikla šķiedras sietu no apakšas</t>
  </si>
  <si>
    <t>Jumtiņa betona plātnes špaktelēšana no apakšas</t>
  </si>
  <si>
    <t xml:space="preserve">Jumtiņa virsmas gruntēšana un krāsošana no apakšas </t>
  </si>
  <si>
    <t>Betona kārtas izbūve slīpuma veidošanai</t>
  </si>
  <si>
    <t>Koplietošanas balkona uzjumtiņu atjaunošana AR-26</t>
  </si>
  <si>
    <t>Lodžijas uzjumtiņu atjaunošana AR-25</t>
  </si>
  <si>
    <t>Lodžijas jumta siltināšana ar lēzeniem jumtiem paredzētu siltumizolāciju</t>
  </si>
  <si>
    <t>Elektroinstalācijas pagaidu pārnešana</t>
  </si>
  <si>
    <t>Pagraba siltināšana</t>
  </si>
  <si>
    <t>Esošās pagraba griestu virsmas gruntēšana</t>
  </si>
  <si>
    <t>Siltumizolācijas pielīmēšana pagraba pārsegumam</t>
  </si>
  <si>
    <t>putupolistirols (λd=0,037 W/m*K) 100mm vai ekvivalents</t>
  </si>
  <si>
    <t>Siltinājuma armēšana ar stikla šķiedras sietu</t>
  </si>
  <si>
    <t>Siltumizolācijas pielīmēšana pagraba sienām</t>
  </si>
  <si>
    <t>Esošo pagraba kāpņu pakapienu atjaunošana, bojāto pakāpienu demontāža un jaunās betonēšana</t>
  </si>
  <si>
    <t>Esošo koka logu demontāža dzīvokļos</t>
  </si>
  <si>
    <t>Esošo koka lodžijas logu bloku demontāža dzīvokļos</t>
  </si>
  <si>
    <t>Esošo pagraba logu/restes, aizšuvumu demontāža</t>
  </si>
  <si>
    <t>Esošā lodžijas aizstiklojuma demontāža</t>
  </si>
  <si>
    <t>Esošā balkonu aizstiklojuma demontāža</t>
  </si>
  <si>
    <t>Skārda palodžu elementu demontāža visai ēkai</t>
  </si>
  <si>
    <t>Esošā ieejas ārdurvju demontāža</t>
  </si>
  <si>
    <t>Esošā pagraba durvju demontāža</t>
  </si>
  <si>
    <t>Esošā ārdurvju izejai uz jumtu demontāža</t>
  </si>
  <si>
    <t>Esošā vējtvera durvju demontāža</t>
  </si>
  <si>
    <t>Esošās ārdurvju koda sistēmas pagaidu demontāža</t>
  </si>
  <si>
    <t>Logu montāža dzīvokļos</t>
  </si>
  <si>
    <t>PVC logu bloku montāža dzīvokļos veramus, atgāžamus, saglabājot rūtojumu</t>
  </si>
  <si>
    <t>gb</t>
  </si>
  <si>
    <t>stiprinājuma elementi (silikons, skrūves)</t>
  </si>
  <si>
    <t>blīvējuma materiāli (celtniecības putas)</t>
  </si>
  <si>
    <t>PVC lodžijas/balkonu logu bloku montāža dzīvokļos veramus, atgāžamus, saglabājot rūtojumu</t>
  </si>
  <si>
    <t>MDF palodžu uzstādīšana izolējot palodžu pamatni</t>
  </si>
  <si>
    <t>stiprinājuma elemetni (silikons, skrūves, celtniecības putas, putuplasts)</t>
  </si>
  <si>
    <t>Sānu virsmu apdare ap logiem no iekšpuses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</si>
  <si>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</si>
  <si>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</si>
  <si>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</si>
  <si>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</si>
  <si>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</si>
  <si>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lodžijās</t>
  </si>
  <si>
    <t>Impregnēta koka brusa 100x150mm montāža lodžijas logu stiprināšanai</t>
  </si>
  <si>
    <t>PVC logu bloku montāža lodžijās veramus, atgāžamus</t>
  </si>
  <si>
    <t>Logu aplodas montāža no iekšpuses</t>
  </si>
  <si>
    <t>stiprinājuma elemetni (silikons, skrūves)</t>
  </si>
  <si>
    <t>Durvju atjaunošana</t>
  </si>
  <si>
    <t>Jauno tērauda konstrukcijas ārdurvju montāža ieejas mezglā ieskaitot atduras ierīkošanu</t>
  </si>
  <si>
    <t>durvju aizvērējs GEZE TS2000 V BC vai ekvivalents</t>
  </si>
  <si>
    <t>blīvējuma materiāli</t>
  </si>
  <si>
    <t>furnitūra un rokturis</t>
  </si>
  <si>
    <t>Esošās koda sistēmas montāža pēc fasādes siltināšanas darbiem ieskaitot pieslēgšanu, sistēmas programmas palaišanu</t>
  </si>
  <si>
    <t>barošanas sistēmas materiāli</t>
  </si>
  <si>
    <t>Jauno tērauda konstrukcijas ārdurvju montāža ieejas pagraba telpā ieskaitot atduras ierīkošanu</t>
  </si>
  <si>
    <t>Jauno tērauda konstrukcijas iekšdurvju montāža ieejas pagraba telpā ieskaitot atduras ierīkošanu</t>
  </si>
  <si>
    <t>Jauno tērauda konstrukcijas ārdurvju montāža izejai uz jumtu ieskaitot atduras ierīkošanu</t>
  </si>
  <si>
    <t>Jauno PVC konstrukcijas iekšduvju montāža kāpņu telpā ieskaitot atduras ierīkošanu</t>
  </si>
  <si>
    <t>PVC konstrukcijas durvis ar stiklojumu D2 (2000x2000) (pirms veikt pasūtījumu durvju toni saskaņot ar Pasūtītāju)</t>
  </si>
  <si>
    <t>Tvaika barjera lentas montāža jaunajiem logiem no iekšpuses (logiem L-5 un L-6 nav paredzēti apjomi)</t>
  </si>
  <si>
    <t>tvaika barjera lentas</t>
  </si>
  <si>
    <t>Pretvēja barjera lentas montāža visiem logiem no ārpuses (logiem L-5 un L-6 nav paredzēti apjomi)</t>
  </si>
  <si>
    <t>pretvēja barjera lentas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</si>
  <si>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</si>
  <si>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</si>
  <si>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</si>
  <si>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</si>
  <si>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rupjā tepe ROTBAND ģipša apmetums KNAUF vai ekvivalents</t>
  </si>
  <si>
    <t>smalkā špaktele Weber LR+ vai ekvivalents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</si>
  <si>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</si>
  <si>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</si>
  <si>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</si>
  <si>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Esošo ventilācijas jumteņu demontāža</t>
  </si>
  <si>
    <t>Esošo ventilācijas jumteņu izdrupušo ķieģeļu demontāža</t>
  </si>
  <si>
    <t>Ventilācijas izbūve</t>
  </si>
  <si>
    <t>Dabīgās ventilācijas kanālu tīrīšana, un vilkmes pārbaude ar atzinumu</t>
  </si>
  <si>
    <t>Ventilācijas izvadu pārmūrēšana</t>
  </si>
  <si>
    <t>mūrjava</t>
  </si>
  <si>
    <t>Ventilācijas izvadu virsmas siltināšana ar fasādes siltumizolācijas plātnēm b=50mm uz līmjavas kārtas</t>
  </si>
  <si>
    <t>Apmetumu veidošana virsmai</t>
  </si>
  <si>
    <t>Virsmas gruntēšana un krāsošana</t>
  </si>
  <si>
    <t>Dabīgās ventilācijas izvadu aprīkošana ar pasīvās ventilācijas deflektoriem</t>
  </si>
  <si>
    <t>Dabīgās ventilācijas izvadu aprīkošana ar skārda jumtiņu</t>
  </si>
  <si>
    <t>Dabīgās ventilācijas pieplūdes sistēmas VENTSYS uzstādīšana dzīvokļos (vai ekvivalents)</t>
  </si>
  <si>
    <t>Esošās apkures sistēmas demontāža</t>
  </si>
  <si>
    <t>Apkure</t>
  </si>
  <si>
    <t>Siltumizolācijas fasondaļas</t>
  </si>
  <si>
    <t>PVC pārklājums</t>
  </si>
  <si>
    <t>Kompensātori</t>
  </si>
  <si>
    <t>Nekustīgie balsti</t>
  </si>
  <si>
    <t>Stiprinājumi un palīgmateriāli</t>
  </si>
  <si>
    <t>Montāžas komplekts ieskaitot ugunsdrošības risinājumus</t>
  </si>
  <si>
    <t>Apkures hidrauliskās pārbaude un sistēmas skalošana, balansēšana un balansēšanas aktu sastādīšana</t>
  </si>
  <si>
    <t>Radiatoru vietas uzlabošana (špaktelēšana, krāsošana) (apjomu precizēt būvniecības laikā)</t>
  </si>
  <si>
    <t>Individuālais siltuma sadalītājs
(alokātors)</t>
  </si>
  <si>
    <t>Siltuma sadalītāja datu savācējs</t>
  </si>
  <si>
    <t>Noslēgarmatūras marķēšana</t>
  </si>
  <si>
    <t>Pārsegumu šķērsošanas vietas uzlabošana (špaktelēšana, krāsošana) (apjomu precizēt būvniecības laikā)</t>
  </si>
  <si>
    <t>Apkures sistēmas palaišanu un ieregulēšanu</t>
  </si>
  <si>
    <t>obj</t>
  </si>
  <si>
    <t>Armatūras marķēšana</t>
  </si>
  <si>
    <t>Pieslēgums SM</t>
  </si>
  <si>
    <t>Stratos MAXO 25/0,5-10 (vai ekvivalents)</t>
  </si>
  <si>
    <t>Apkures siltummainis 65 kW (vai ekvivalents)</t>
  </si>
  <si>
    <t>Tranšejas rakšana un aizbēršana</t>
  </si>
  <si>
    <t>Zaļās zonas atjaunošana</t>
  </si>
  <si>
    <t>Zibensaizsardzības izbūve</t>
  </si>
  <si>
    <t>Zibens uztvērēja galva Ingesco PDC Air 20 (vai ekvivalents)</t>
  </si>
  <si>
    <t>Uztvērēja masts ar atsaitēm- h=4m</t>
  </si>
  <si>
    <t>kpl</t>
  </si>
  <si>
    <t>Klemme stieples un stieples savienošanai, alumīnija (vai ekvivalents)</t>
  </si>
  <si>
    <t>Diagonālā krustklemme stieples un lentas savienošanai</t>
  </si>
  <si>
    <t>Pretkorozijas lente 50mm 10m/rullis</t>
  </si>
  <si>
    <t>Klemme 1-8mm metāla konstr ar Niro Clip cink. tērauda (vai ekvivalents)</t>
  </si>
  <si>
    <t>Palīgmateriāli, neuzskaitītie materiāli</t>
  </si>
  <si>
    <t>Daudzdzīvokļu dzīvojamās mājas, Stacijas ielā 12, Olainē vienkāršotas fasādes atjaunošana</t>
  </si>
  <si>
    <t>Daudzdzīvokļu dzīvojamās mājas vienkāršotas fasādes atjaunošana</t>
  </si>
  <si>
    <t>Stacijas iela 12, Olaine</t>
  </si>
  <si>
    <t>Ieejas mezgla atjaunošana</t>
  </si>
  <si>
    <t>Jumta atjaunošana</t>
  </si>
  <si>
    <t>Siltināšanas un apdares darbi</t>
  </si>
  <si>
    <t>Lodžijas un balkonu atjaunošanas darbi</t>
  </si>
  <si>
    <t>Pagraba griestu atjaunošanas darbi</t>
  </si>
  <si>
    <t>Logu un durvju maiņa</t>
  </si>
  <si>
    <t>Iekšējie apdares darbi</t>
  </si>
  <si>
    <t>Ventilācijas atjaunošanas darbi</t>
  </si>
  <si>
    <t>Apkures sistēmas atjaunošana</t>
  </si>
  <si>
    <t>Zibensaizsardzības izbūves darbi</t>
  </si>
  <si>
    <t>Tāme sastādīta 2021.gada tirgus cenās, pamatojoties uz projekta rasējumiem, Energoauditu un Pasūtītāja vēlmēm.</t>
  </si>
  <si>
    <t>Finanšu rezerve 3%</t>
  </si>
  <si>
    <t>Iepirkums Nr. AS OŪS 2021/13_E</t>
  </si>
  <si>
    <t>Tāme sastādīta 2021. gada __. ___________</t>
  </si>
  <si>
    <t>%</t>
  </si>
  <si>
    <t xml:space="preserve">Tērauda radiators Purmo Compact C11-400-1000 ar sienas stiprinājumiem un atgaisotāju (vai ekvivalents), montāža </t>
  </si>
  <si>
    <t xml:space="preserve">Tērauda radiators Purmo Compact C11-400-1100 ar sienas stiprinājumiem un atgaisotāju (vai ekvivalents), montāža </t>
  </si>
  <si>
    <t xml:space="preserve">Tērauda radiators Purmo Compact C11-400-1400 ar sienas stiprinājumiem un atgaisotāju (vai ekvivalents), montāža </t>
  </si>
  <si>
    <t xml:space="preserve">Tērauda radiators Purmo Compact C11-400-600 ar sienas stiprinājumiem un atgaisotāju (vai ekvivalents), montāža </t>
  </si>
  <si>
    <t xml:space="preserve">Tērauda radiators Purmo Compact C11-400-800 ar sienas stiprinājumiem un atgaisotāju (vai ekvivalents), montāža </t>
  </si>
  <si>
    <t xml:space="preserve">Tērauda radiators Purmo Compact C11-400-900 ar sienas stiprinājumiem un atgaisotāju (vai ekvivalents), montāža </t>
  </si>
  <si>
    <t xml:space="preserve">Tērauda radiators Purmo Compact C11-900-400 ar sienas stiprinājumiem un atgaisotāju (vai ekvivalents), montāža </t>
  </si>
  <si>
    <t xml:space="preserve">Tērauda radiators Purmo Compact C22-400-900 ar sienas stiprinājumiem un atgaisotāju (vai ekvivalents), montāža </t>
  </si>
  <si>
    <t xml:space="preserve">Radiatora termogalva ar vārstu komplekts Danfos RA-DV Dn15, RA 2000 ar tempratūras ierobežojumu +16 °C (vai ekvivalents), montāža </t>
  </si>
  <si>
    <t xml:space="preserve">Radiatora termogalva ar vārstu komplekts pret zādzību Danfos RA-DV Dn15, RA 2000 pret zādzību +16 °C (vai ekvivalents), montāža </t>
  </si>
  <si>
    <t xml:space="preserve">Radiatora noslēgvārsts ar priekšiestādījumu RLV Dn15 Danfos (vai ekvivalents), montāža </t>
  </si>
  <si>
    <t xml:space="preserve">Akmensvates izolācijas čaula, ar alum. atstarojošo slāni; b=50mm PAROC Hvac Section AluCoat T 18/50 (λD=0,045 W/m*K) (vai ekvivalents), montāža </t>
  </si>
  <si>
    <t xml:space="preserve">Akmensvates izolācijas čaula, ar alum. atstarojošo slāni; b=50mm PAROC Hvac Section AluCoat T 22/50 (λD=0,045 W/m*K) (vai ekvivalents), montāža </t>
  </si>
  <si>
    <t xml:space="preserve">Akmensvates izolācijas čaula, ar alum. atstarojošo slāni; b=50mm PAROC Hvac Section AluCoat T 28/50 (λD=0,045 W/m*K) (vai ekvivalents), montāža </t>
  </si>
  <si>
    <t xml:space="preserve">Akmensvates izolācijas čaula, ar alum. atstarojošo slāni; b=50mm PAROC Hvac Section AluCoat T 35/50 (λD=0,045 W/m*K) (vai ekvivalents), montāža </t>
  </si>
  <si>
    <t xml:space="preserve">Akmensvates izolācijas čaula, ar alum. atstarojošo slāni; b=50mm PAROC Hvac Section AluCoat T 42/50 (λD=0,045 W/m*K) (vai ekvivalents), montāža </t>
  </si>
  <si>
    <t xml:space="preserve">Akmensvates izolācijas čaula, ar alum. atstarojošo slāni; b=50mm PAROC Hvac Section AluCoat T 54/50 (λD=0,045 W/m*K) (vai ekvivalents), montāža </t>
  </si>
  <si>
    <r>
      <t>Tērauda presējama  caurule - apkurei,  Dn15,</t>
    </r>
    <r>
      <rPr>
        <sz val="8"/>
        <color rgb="FFFF0000"/>
        <rFont val="Arial"/>
        <family val="2"/>
        <charset val="186"/>
      </rPr>
      <t xml:space="preserve"> montāža </t>
    </r>
  </si>
  <si>
    <t xml:space="preserve">Tērauda presējama  caurule - apkurei,  Dn18,  montāža </t>
  </si>
  <si>
    <t xml:space="preserve">Tērauda presējama  caurule - apkurei,  Dn22, montāža </t>
  </si>
  <si>
    <t xml:space="preserve">Tērauda presējama  caurule - apkurei,  Dn28, montāža </t>
  </si>
  <si>
    <t xml:space="preserve">Tērauda presējama  caurule - apkurei,  Dn35, montāža </t>
  </si>
  <si>
    <t xml:space="preserve">Tērauda presējama  caurule - apkurei,  Dn42, montāža </t>
  </si>
  <si>
    <t xml:space="preserve">Tērauda presējama  caurule - apkurei,  Dn54, montāža </t>
  </si>
  <si>
    <t xml:space="preserve">Tērauda presējams līkums 90, Dn15, montāža </t>
  </si>
  <si>
    <t xml:space="preserve">Tērauda presējams līkums 90, Dn18, montāža </t>
  </si>
  <si>
    <t xml:space="preserve">Tērauda presējams līkums 90, Dn22, montāža </t>
  </si>
  <si>
    <t xml:space="preserve">Tērauda presējams līkums 90, Dn28, montāža </t>
  </si>
  <si>
    <t xml:space="preserve">Tērauda presējams līkums 90, Dn35, montāža </t>
  </si>
  <si>
    <t xml:space="preserve">Tērauda presējams līkums 90, Dn42, montāža </t>
  </si>
  <si>
    <t xml:space="preserve">Tērauda presējams T-gabals, Dn 15/15, montāža </t>
  </si>
  <si>
    <t xml:space="preserve">Tērauda presējams T-gabals, Dn 18/18/15, montāža </t>
  </si>
  <si>
    <t xml:space="preserve">Tērauda presējams T-gabals, Dn 18/18, montāža </t>
  </si>
  <si>
    <t xml:space="preserve">Tērauda presējams T-gabals, Dn 22/22/15, montāža </t>
  </si>
  <si>
    <t xml:space="preserve">Tērauda presējams T-gabals, Dn 22/22, montāža </t>
  </si>
  <si>
    <t xml:space="preserve">Tērauda presējams T-gabals, Dn 22/22/28, montāža </t>
  </si>
  <si>
    <t xml:space="preserve">Tērauda presējams T-gabals, Dn 28/28/22, montāža </t>
  </si>
  <si>
    <t xml:space="preserve">Tērauda presējams T-gabals, Dn 35/35/18, montāža </t>
  </si>
  <si>
    <t xml:space="preserve">Tērauda presējams T-gabals, Dn 35/35/22, montāža </t>
  </si>
  <si>
    <t xml:space="preserve">Tērauda presējams T-gabals, Dn 35/35, montāža </t>
  </si>
  <si>
    <t xml:space="preserve">Tērauda presējams T-gabals, Dn 42/42/18, montāža </t>
  </si>
  <si>
    <t xml:space="preserve">Tērauda presējams T-gabals, Dn 42/42/22, montāža </t>
  </si>
  <si>
    <t xml:space="preserve">Tērauda presējams T-gabals, Dn 54/54/15, montāža </t>
  </si>
  <si>
    <t xml:space="preserve">Tērauda presējams T-gabals, Dn 54/54/22, montāža </t>
  </si>
  <si>
    <t xml:space="preserve">Tērauda presējams T-gabals, Dn 54/54, montāža </t>
  </si>
  <si>
    <t xml:space="preserve">Tērauda presējama pāreja Dn 18/15, montāža </t>
  </si>
  <si>
    <t xml:space="preserve">Tērauda presējama pāreja Dn 22/15, montāža </t>
  </si>
  <si>
    <t xml:space="preserve">Tērauda presējama pāreja Dn 22/18, montāža </t>
  </si>
  <si>
    <t xml:space="preserve">Tērauda presējama pāreja Dn 28/18, montāža </t>
  </si>
  <si>
    <t xml:space="preserve">Tērauda presējama pāreja Dn 35/22, montāža </t>
  </si>
  <si>
    <t xml:space="preserve">Tērauda presējama pāreja Dn 35/28, montāža </t>
  </si>
  <si>
    <t xml:space="preserve">Tērauda presējama pāreja Dn 42/35, montāža </t>
  </si>
  <si>
    <t xml:space="preserve">Tērauda presējama pāreja Dn 54/42, montāža </t>
  </si>
  <si>
    <t xml:space="preserve">Izlaides vārsts t=110˚; P=8 bar, Dn15, montāža </t>
  </si>
  <si>
    <t xml:space="preserve">Lodveida ventilis t=110˚; P=8 bar, Dn20, montāža </t>
  </si>
  <si>
    <t xml:space="preserve">Lodveida ventilis t=110˚; P=8 bar, Dn32, montāža </t>
  </si>
  <si>
    <t xml:space="preserve">Lodveida ventilis t=110˚; P=8 bar, Dn50, montāža </t>
  </si>
  <si>
    <t xml:space="preserve">skārds ar PE pārklājumu, apaļa šķērsgriezuma noteka D100 </t>
  </si>
  <si>
    <t>bruģakmens 60 mm</t>
  </si>
  <si>
    <t>siets Rabica Zn 0.65mm 10x10mm (vai ekvivalents)</t>
  </si>
  <si>
    <t xml:space="preserve"> krāsa tonēta </t>
  </si>
  <si>
    <t xml:space="preserve">tērauda stiegrojums B500A ∅8 L=500 mm </t>
  </si>
  <si>
    <t xml:space="preserve">mūrjavas M100 </t>
  </si>
  <si>
    <t xml:space="preserve">mitrumizturīga finiera loksne 9 mm </t>
  </si>
  <si>
    <t>akmens vate (λd=0,036 W/m*K) 50mm</t>
  </si>
  <si>
    <t>skārds ar PE pārklājumu</t>
  </si>
  <si>
    <t>lēzeno jumta akmens vate (λ=0,036 W/m*K) 30kPa 200 mm biezumā</t>
  </si>
  <si>
    <t xml:space="preserve">lēzeno jumta akmens vate (λ=0,038 W/m*K) 50kPa 40 mm biezumā </t>
  </si>
  <si>
    <t>skārda ar PE pārklājumu, apaļa šķērsgriezuma notekrene D125</t>
  </si>
  <si>
    <t xml:space="preserve">skārda ar PE pārklājumu, apaļa šķērsgriezuma notekcaurule D90 </t>
  </si>
  <si>
    <t>Bēniņu lūkas 700x800 mm ar sabīdamām šķērveida kāpnēm EI30, U≤1.8 W/(m2*K) iebūve ieskaitot iekšējo apdari</t>
  </si>
  <si>
    <t xml:space="preserve">gāzbetona bloki 200 mm </t>
  </si>
  <si>
    <t>gāzbetona līme</t>
  </si>
  <si>
    <t>armatūra A-III, ø 8mm</t>
  </si>
  <si>
    <t xml:space="preserve">gāzbetona bloki </t>
  </si>
  <si>
    <t xml:space="preserve">ekstrudētais putupolistirols (λd=0,037 W/m*K) 100mm </t>
  </si>
  <si>
    <t xml:space="preserve">akmens vate (λd=0,036 W/m*K) 150mm </t>
  </si>
  <si>
    <t xml:space="preserve">akmens vate (λd=0,037 W/m*K) 30mm </t>
  </si>
  <si>
    <t xml:space="preserve">drenējoša smilts (filtrācijas koef.&gt;1m/dnn) </t>
  </si>
  <si>
    <t xml:space="preserve">dolomīta šķembas (fr.16-45 mm) 150 mm  </t>
  </si>
  <si>
    <t xml:space="preserve">drenējoša smilts (filtrācijas koef.&gt;1m/dnn) 50 mm  </t>
  </si>
  <si>
    <t xml:space="preserve">bruģakmens 60 mm  </t>
  </si>
  <si>
    <t xml:space="preserve">gāzbetona bloki b=100mm </t>
  </si>
  <si>
    <t xml:space="preserve">armatūra A-III, ø 8mm </t>
  </si>
  <si>
    <t xml:space="preserve">skārds ar PE pārklājumu </t>
  </si>
  <si>
    <t>mitrumizturīga finiera loksne 9 mm</t>
  </si>
  <si>
    <t xml:space="preserve">akmens vate (λd=0,036 W/m*K) 50mm </t>
  </si>
  <si>
    <t xml:space="preserve">lēzeno jumta akmens vate (λ=0,036 W/m*K) 30kPa 160 mm biezumā </t>
  </si>
  <si>
    <t xml:space="preserve">lēzeno jumta akmens vate (λ=0,036 W/m*K) 30kPa 50 mm biezumā </t>
  </si>
  <si>
    <t xml:space="preserve">putupolistirols (λd=0,036 W/m*K) 50mm </t>
  </si>
  <si>
    <t xml:space="preserve">putupolistirols (λd=0,036 W/m*K) 100mm </t>
  </si>
  <si>
    <t xml:space="preserve">PVC konstrukcijas logi L-1 (1100x1450) U=1,25 W/(m²K) </t>
  </si>
  <si>
    <t xml:space="preserve">PVC konstrukcijas logi L-2 (1750x1450) U=1,25 W/(m²K) </t>
  </si>
  <si>
    <t>PVC konstrukcijas logi L-3 (2000x1450) U=1,25 W/(m²K)</t>
  </si>
  <si>
    <t xml:space="preserve">PVC konstrukcijas logi L-4 (2700x1450) U=1,25 W/(m²K) </t>
  </si>
  <si>
    <t>PVC konstrukcijas logi L-5, L-6 (1200x1450, 700x2100) U=1,25 W/(m²K)</t>
  </si>
  <si>
    <t xml:space="preserve">PVC konstrukcijas logi L-7, L-8 (1200x1450, 570x2150) U=1,25 W/(m²K) </t>
  </si>
  <si>
    <t xml:space="preserve">MDF palodze balta matēta </t>
  </si>
  <si>
    <t>ģipšk/loksne GKB 12.5 mm</t>
  </si>
  <si>
    <t>impregnēts kokmateriāls 100x150mm</t>
  </si>
  <si>
    <t xml:space="preserve">PVC konstrukcijas logi L-10 (5200x1500) U=1,30 W/(m²K) </t>
  </si>
  <si>
    <t>PVC konstrukcijas logi L-11 (5000x1500) U=1,30 W/(m²K) )</t>
  </si>
  <si>
    <t>MDF palodze balta matēta</t>
  </si>
  <si>
    <t xml:space="preserve">PVC aplodas </t>
  </si>
  <si>
    <t xml:space="preserve">tērauda konstrukcijas durvisar stiklojumu D1 (2000x2000) U≤1.8 W/(m2*K) </t>
  </si>
  <si>
    <t xml:space="preserve">tērauda konstrukcijas durvis D3 (1200x2000) ar ventilācijas resti </t>
  </si>
  <si>
    <t xml:space="preserve">tērauda konstrukcijas durvis D4 (1150x1800) ar ventilācijas resti </t>
  </si>
  <si>
    <t xml:space="preserve">tērauda konstrukcijas durvis D5 (900x2100) U≤1.8 W/(m2*K) </t>
  </si>
  <si>
    <t xml:space="preserve">tērauda konstrukcijas durvis D6 (1000x1500) U≤1.8 W/(m2*K) </t>
  </si>
  <si>
    <t>pilnie apdares ķieģeļi paredzēti skursteņa virsjumta daļas mūrēšanai</t>
  </si>
  <si>
    <t xml:space="preserve">Masta gala adapteris (1'1/4”) 4m mastam </t>
  </si>
  <si>
    <t xml:space="preserve">Zemējuma lenta 30x3,5mm karsti cinkota </t>
  </si>
  <si>
    <t>Zibensnovedēja stieple 8mm alumīnija</t>
  </si>
  <si>
    <t xml:space="preserve">Zibensnovedēja stieple 8mm alumīnija, PVC izolācijā </t>
  </si>
  <si>
    <t xml:space="preserve">Zemējuma stienis 20mm 1,5m ar šlicēm A-tipa </t>
  </si>
  <si>
    <t>Zemējuma ievads 16/10mm 0,75m, cinkots tērauds</t>
  </si>
  <si>
    <t xml:space="preserve">Pārbaudes kaste z/a ar spaili </t>
  </si>
  <si>
    <t>Spice A-tipa 20mm zemējuma stienim</t>
  </si>
  <si>
    <t xml:space="preserve">Stiepres stiprinājums uz jumta- betona </t>
  </si>
  <si>
    <t>Stieples turētājs ar dībeli, ner. Tērauda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</si>
</sst>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b/>
      <sz val="8"/>
      <color rgb="FF0000FF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165" fontId="7" fillId="0" borderId="5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wrapText="1"/>
    </xf>
    <xf numFmtId="164" fontId="7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8" fillId="0" borderId="29" xfId="0" applyNumberFormat="1" applyFont="1" applyBorder="1" applyAlignment="1">
      <alignment vertical="top" wrapText="1"/>
    </xf>
    <xf numFmtId="164" fontId="9" fillId="0" borderId="46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wrapText="1"/>
    </xf>
    <xf numFmtId="164" fontId="5" fillId="0" borderId="29" xfId="0" applyNumberFormat="1" applyFont="1" applyBorder="1" applyAlignment="1">
      <alignment vertical="top" wrapText="1"/>
    </xf>
    <xf numFmtId="164" fontId="1" fillId="2" borderId="29" xfId="0" applyNumberFormat="1" applyFont="1" applyFill="1" applyBorder="1" applyAlignment="1">
      <alignment vertical="top" wrapText="1"/>
    </xf>
    <xf numFmtId="164" fontId="1" fillId="2" borderId="29" xfId="0" applyNumberFormat="1" applyFont="1" applyFill="1" applyBorder="1" applyAlignment="1">
      <alignment horizontal="right" vertical="top" wrapText="1"/>
    </xf>
    <xf numFmtId="164" fontId="8" fillId="2" borderId="29" xfId="0" applyNumberFormat="1" applyFont="1" applyFill="1" applyBorder="1" applyAlignment="1">
      <alignment vertical="top" wrapText="1"/>
    </xf>
    <xf numFmtId="164" fontId="1" fillId="0" borderId="29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33" xfId="0" applyNumberFormat="1" applyFont="1" applyBorder="1" applyAlignment="1">
      <alignment horizontal="left" vertical="top" wrapText="1"/>
    </xf>
    <xf numFmtId="164" fontId="1" fillId="0" borderId="34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5">
    <cellStyle name="Comma 2" xfId="4" xr:uid="{4B274DA0-09E4-4707-9398-ACE1042D1B32}"/>
    <cellStyle name="Normal 2" xfId="2" xr:uid="{7728D04F-492C-44E8-B42B-2D52765FDA4E}"/>
    <cellStyle name="Parasts" xfId="0" builtinId="0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88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tabSelected="1" workbookViewId="0">
      <selection activeCell="G18" sqref="G18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10" t="s">
        <v>1</v>
      </c>
      <c r="C4" s="110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11" t="s">
        <v>3</v>
      </c>
      <c r="C8" s="111"/>
    </row>
    <row r="11" spans="1:3" x14ac:dyDescent="0.2">
      <c r="B11" s="2" t="s">
        <v>4</v>
      </c>
    </row>
    <row r="12" spans="1:3" x14ac:dyDescent="0.2">
      <c r="B12" s="87" t="s">
        <v>52</v>
      </c>
    </row>
    <row r="13" spans="1:3" ht="22.5" x14ac:dyDescent="0.2">
      <c r="A13" s="4" t="s">
        <v>5</v>
      </c>
      <c r="B13" s="80" t="s">
        <v>365</v>
      </c>
      <c r="C13" s="80"/>
    </row>
    <row r="14" spans="1:3" ht="22.5" x14ac:dyDescent="0.2">
      <c r="A14" s="4" t="s">
        <v>6</v>
      </c>
      <c r="B14" s="80" t="s">
        <v>364</v>
      </c>
      <c r="C14" s="80"/>
    </row>
    <row r="15" spans="1:3" x14ac:dyDescent="0.2">
      <c r="A15" s="4" t="s">
        <v>7</v>
      </c>
      <c r="B15" s="79" t="s">
        <v>366</v>
      </c>
      <c r="C15" s="79"/>
    </row>
    <row r="16" spans="1:3" x14ac:dyDescent="0.2">
      <c r="A16" s="4" t="s">
        <v>8</v>
      </c>
      <c r="B16" s="78" t="s">
        <v>379</v>
      </c>
      <c r="C16" s="78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82">
        <v>1</v>
      </c>
      <c r="B19" s="96" t="s">
        <v>364</v>
      </c>
      <c r="C19" s="9" t="e">
        <f>'Kops a'!E29</f>
        <v>#VALUE!</v>
      </c>
    </row>
    <row r="20" spans="1:3" ht="12" thickBot="1" x14ac:dyDescent="0.25">
      <c r="A20" s="83">
        <v>2</v>
      </c>
      <c r="B20" s="84" t="s">
        <v>378</v>
      </c>
      <c r="C20" s="10" t="e">
        <f>C19*0.03</f>
        <v>#VALUE!</v>
      </c>
    </row>
    <row r="21" spans="1:3" hidden="1" x14ac:dyDescent="0.2">
      <c r="A21" s="85"/>
      <c r="B21" s="8"/>
      <c r="C21" s="10"/>
    </row>
    <row r="22" spans="1:3" hidden="1" x14ac:dyDescent="0.2">
      <c r="A22" s="85"/>
      <c r="B22" s="8"/>
      <c r="C22" s="10"/>
    </row>
    <row r="23" spans="1:3" hidden="1" x14ac:dyDescent="0.2">
      <c r="A23" s="85"/>
      <c r="B23" s="8"/>
      <c r="C23" s="10"/>
    </row>
    <row r="24" spans="1:3" hidden="1" x14ac:dyDescent="0.2">
      <c r="A24" s="85"/>
      <c r="B24" s="8"/>
      <c r="C24" s="10"/>
    </row>
    <row r="25" spans="1:3" ht="12" hidden="1" thickBot="1" x14ac:dyDescent="0.25">
      <c r="A25" s="86"/>
      <c r="B25" s="54"/>
      <c r="C25" s="55"/>
    </row>
    <row r="26" spans="1:3" ht="12" thickBot="1" x14ac:dyDescent="0.25">
      <c r="A26" s="11"/>
      <c r="B26" s="12" t="s">
        <v>12</v>
      </c>
      <c r="C26" s="13" t="e">
        <f>SUM(C19:C25)</f>
        <v>#VALUE!</v>
      </c>
    </row>
    <row r="27" spans="1:3" ht="12" thickBot="1" x14ac:dyDescent="0.25">
      <c r="B27" s="14"/>
      <c r="C27" s="15"/>
    </row>
    <row r="28" spans="1:3" ht="12" thickBot="1" x14ac:dyDescent="0.25">
      <c r="A28" s="112" t="s">
        <v>13</v>
      </c>
      <c r="B28" s="113"/>
      <c r="C28" s="16" t="e">
        <f>ROUND(C26*21%,2)</f>
        <v>#VALUE!</v>
      </c>
    </row>
    <row r="31" spans="1:3" x14ac:dyDescent="0.2">
      <c r="A31" s="1" t="s">
        <v>14</v>
      </c>
      <c r="B31" s="114"/>
      <c r="C31" s="114"/>
    </row>
    <row r="32" spans="1:3" x14ac:dyDescent="0.2">
      <c r="B32" s="109" t="s">
        <v>15</v>
      </c>
      <c r="C32" s="109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380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87" priority="9" operator="equal">
      <formula>0</formula>
    </cfRule>
  </conditionalFormatting>
  <conditionalFormatting sqref="B13:B16">
    <cfRule type="cellIs" dxfId="186" priority="8" operator="equal">
      <formula>0</formula>
    </cfRule>
  </conditionalFormatting>
  <conditionalFormatting sqref="B19">
    <cfRule type="cellIs" dxfId="185" priority="7" operator="equal">
      <formula>0</formula>
    </cfRule>
  </conditionalFormatting>
  <conditionalFormatting sqref="B34">
    <cfRule type="cellIs" dxfId="184" priority="5" operator="equal">
      <formula>0</formula>
    </cfRule>
  </conditionalFormatting>
  <conditionalFormatting sqref="B31:C31">
    <cfRule type="cellIs" dxfId="183" priority="3" operator="equal">
      <formula>0</formula>
    </cfRule>
  </conditionalFormatting>
  <conditionalFormatting sqref="A19">
    <cfRule type="cellIs" dxfId="182" priority="2" operator="equal">
      <formula>0</formula>
    </cfRule>
  </conditionalFormatting>
  <conditionalFormatting sqref="A36">
    <cfRule type="containsText" dxfId="181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>
    <pageSetUpPr fitToPage="1"/>
  </sheetPr>
  <dimension ref="A1:P54"/>
  <sheetViews>
    <sheetView topLeftCell="A20" workbookViewId="0">
      <selection activeCell="C41" sqref="C41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8" t="s">
        <v>38</v>
      </c>
      <c r="D1" s="53">
        <f>'Kops a'!A22</f>
        <v>8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58" t="s">
        <v>374</v>
      </c>
      <c r="D2" s="158"/>
      <c r="E2" s="158"/>
      <c r="F2" s="158"/>
      <c r="G2" s="158"/>
      <c r="H2" s="158"/>
      <c r="I2" s="158"/>
      <c r="J2" s="30"/>
    </row>
    <row r="3" spans="1:16" x14ac:dyDescent="0.2">
      <c r="A3" s="31"/>
      <c r="B3" s="31"/>
      <c r="C3" s="118" t="s">
        <v>17</v>
      </c>
      <c r="D3" s="118"/>
      <c r="E3" s="118"/>
      <c r="F3" s="118"/>
      <c r="G3" s="118"/>
      <c r="H3" s="118"/>
      <c r="I3" s="118"/>
      <c r="J3" s="31"/>
    </row>
    <row r="4" spans="1:16" x14ac:dyDescent="0.2">
      <c r="A4" s="31"/>
      <c r="B4" s="31"/>
      <c r="C4" s="159" t="s">
        <v>52</v>
      </c>
      <c r="D4" s="159"/>
      <c r="E4" s="159"/>
      <c r="F4" s="159"/>
      <c r="G4" s="159"/>
      <c r="H4" s="159"/>
      <c r="I4" s="159"/>
      <c r="J4" s="31"/>
    </row>
    <row r="5" spans="1:16" x14ac:dyDescent="0.2">
      <c r="A5" s="23"/>
      <c r="B5" s="23"/>
      <c r="C5" s="28" t="s">
        <v>5</v>
      </c>
      <c r="D5" s="171" t="str">
        <f>'Kops a'!D6</f>
        <v>Daudzdzīvokļu dzīvojamās mājas vienkāršotas fasādes atjaunošana</v>
      </c>
      <c r="E5" s="171"/>
      <c r="F5" s="171"/>
      <c r="G5" s="171"/>
      <c r="H5" s="171"/>
      <c r="I5" s="171"/>
      <c r="J5" s="171"/>
      <c r="K5" s="171"/>
      <c r="L5" s="171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1" t="str">
        <f>'Kops a'!D7</f>
        <v>Daudzdzīvokļu dzīvojamās mājas, Stacijas ielā 12, Olainē vienkāršotas fasādes atjaunošana</v>
      </c>
      <c r="E6" s="171"/>
      <c r="F6" s="171"/>
      <c r="G6" s="171"/>
      <c r="H6" s="171"/>
      <c r="I6" s="171"/>
      <c r="J6" s="171"/>
      <c r="K6" s="171"/>
      <c r="L6" s="171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1" t="str">
        <f>'Kops a'!D8</f>
        <v>Stacijas iela 12, Olaine</v>
      </c>
      <c r="E7" s="171"/>
      <c r="F7" s="171"/>
      <c r="G7" s="171"/>
      <c r="H7" s="171"/>
      <c r="I7" s="171"/>
      <c r="J7" s="171"/>
      <c r="K7" s="171"/>
      <c r="L7" s="17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1" t="str">
        <f>'Kops a'!D9</f>
        <v>Iepirkums Nr. AS OŪS 2021/13_E</v>
      </c>
      <c r="E8" s="171"/>
      <c r="F8" s="171"/>
      <c r="G8" s="171"/>
      <c r="H8" s="171"/>
      <c r="I8" s="171"/>
      <c r="J8" s="171"/>
      <c r="K8" s="171"/>
      <c r="L8" s="171"/>
      <c r="M8" s="17"/>
      <c r="N8" s="17"/>
      <c r="O8" s="17"/>
      <c r="P8" s="17"/>
    </row>
    <row r="9" spans="1:16" ht="11.25" customHeight="1" x14ac:dyDescent="0.2">
      <c r="A9" s="157" t="s">
        <v>377</v>
      </c>
      <c r="B9" s="157"/>
      <c r="C9" s="157"/>
      <c r="D9" s="157"/>
      <c r="E9" s="157"/>
      <c r="F9" s="157"/>
      <c r="G9" s="157"/>
      <c r="H9" s="157"/>
      <c r="I9" s="157"/>
      <c r="J9" s="163" t="s">
        <v>39</v>
      </c>
      <c r="K9" s="163"/>
      <c r="L9" s="163"/>
      <c r="M9" s="163"/>
      <c r="N9" s="170">
        <f>P42</f>
        <v>0</v>
      </c>
      <c r="O9" s="170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2"/>
      <c r="P10" s="91" t="str">
        <f>A48</f>
        <v>Tāme sastādīta 2021. gada __. ___________</v>
      </c>
    </row>
    <row r="11" spans="1:16" ht="12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29" t="s">
        <v>23</v>
      </c>
      <c r="B12" s="165" t="s">
        <v>40</v>
      </c>
      <c r="C12" s="161" t="s">
        <v>41</v>
      </c>
      <c r="D12" s="168" t="s">
        <v>42</v>
      </c>
      <c r="E12" s="172" t="s">
        <v>43</v>
      </c>
      <c r="F12" s="160" t="s">
        <v>44</v>
      </c>
      <c r="G12" s="161"/>
      <c r="H12" s="161"/>
      <c r="I12" s="161"/>
      <c r="J12" s="161"/>
      <c r="K12" s="162"/>
      <c r="L12" s="160" t="s">
        <v>45</v>
      </c>
      <c r="M12" s="161"/>
      <c r="N12" s="161"/>
      <c r="O12" s="161"/>
      <c r="P12" s="162"/>
    </row>
    <row r="13" spans="1:16" ht="126.75" customHeight="1" thickBot="1" x14ac:dyDescent="0.25">
      <c r="A13" s="164"/>
      <c r="B13" s="166"/>
      <c r="C13" s="167"/>
      <c r="D13" s="169"/>
      <c r="E13" s="173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4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4" t="s">
        <v>51</v>
      </c>
    </row>
    <row r="14" spans="1:16" x14ac:dyDescent="0.2">
      <c r="A14" s="97">
        <v>1</v>
      </c>
      <c r="B14" s="98"/>
      <c r="C14" s="99" t="s">
        <v>55</v>
      </c>
      <c r="D14" s="25"/>
      <c r="E14" s="67"/>
      <c r="F14" s="68"/>
      <c r="G14" s="65"/>
      <c r="H14" s="49">
        <f>ROUND(F14*G14,2)</f>
        <v>0</v>
      </c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9">
        <v>1</v>
      </c>
      <c r="B15" s="40"/>
      <c r="C15" s="101" t="s">
        <v>321</v>
      </c>
      <c r="D15" s="25" t="s">
        <v>61</v>
      </c>
      <c r="E15" s="102">
        <v>12</v>
      </c>
      <c r="F15" s="68"/>
      <c r="G15" s="65"/>
      <c r="H15" s="49"/>
      <c r="I15" s="65"/>
      <c r="J15" s="65"/>
      <c r="K15" s="50"/>
      <c r="L15" s="51"/>
      <c r="M15" s="49"/>
      <c r="N15" s="49"/>
      <c r="O15" s="49"/>
      <c r="P15" s="50"/>
    </row>
    <row r="16" spans="1:16" ht="22.5" x14ac:dyDescent="0.2">
      <c r="A16" s="39">
        <v>2</v>
      </c>
      <c r="B16" s="40"/>
      <c r="C16" s="101" t="s">
        <v>322</v>
      </c>
      <c r="D16" s="25" t="s">
        <v>118</v>
      </c>
      <c r="E16" s="102">
        <v>1.32</v>
      </c>
      <c r="F16" s="68"/>
      <c r="G16" s="65"/>
      <c r="H16" s="49"/>
      <c r="I16" s="65"/>
      <c r="J16" s="65"/>
      <c r="K16" s="50"/>
      <c r="L16" s="51"/>
      <c r="M16" s="49"/>
      <c r="N16" s="49"/>
      <c r="O16" s="49"/>
      <c r="P16" s="50"/>
    </row>
    <row r="17" spans="1:16" x14ac:dyDescent="0.2">
      <c r="A17" s="39"/>
      <c r="B17" s="40"/>
      <c r="C17" s="48"/>
      <c r="D17" s="25"/>
      <c r="E17" s="102"/>
      <c r="F17" s="68"/>
      <c r="G17" s="65"/>
      <c r="H17" s="49"/>
      <c r="I17" s="65"/>
      <c r="J17" s="65"/>
      <c r="K17" s="50"/>
      <c r="L17" s="51"/>
      <c r="M17" s="49"/>
      <c r="N17" s="49"/>
      <c r="O17" s="49"/>
      <c r="P17" s="50"/>
    </row>
    <row r="18" spans="1:16" x14ac:dyDescent="0.2">
      <c r="A18" s="97">
        <v>2</v>
      </c>
      <c r="B18" s="98"/>
      <c r="C18" s="99" t="s">
        <v>323</v>
      </c>
      <c r="D18" s="25"/>
      <c r="E18" s="102"/>
      <c r="F18" s="68"/>
      <c r="G18" s="65"/>
      <c r="H18" s="49"/>
      <c r="I18" s="65"/>
      <c r="J18" s="65"/>
      <c r="K18" s="50"/>
      <c r="L18" s="51"/>
      <c r="M18" s="49"/>
      <c r="N18" s="49"/>
      <c r="O18" s="49"/>
      <c r="P18" s="50"/>
    </row>
    <row r="19" spans="1:16" ht="22.5" x14ac:dyDescent="0.2">
      <c r="A19" s="39">
        <v>1</v>
      </c>
      <c r="B19" s="40"/>
      <c r="C19" s="101" t="s">
        <v>324</v>
      </c>
      <c r="D19" s="25" t="s">
        <v>57</v>
      </c>
      <c r="E19" s="102">
        <v>12</v>
      </c>
      <c r="F19" s="68"/>
      <c r="G19" s="65"/>
      <c r="H19" s="49"/>
      <c r="I19" s="65"/>
      <c r="J19" s="65"/>
      <c r="K19" s="50"/>
      <c r="L19" s="51"/>
      <c r="M19" s="49"/>
      <c r="N19" s="49"/>
      <c r="O19" s="49"/>
      <c r="P19" s="50"/>
    </row>
    <row r="20" spans="1:16" x14ac:dyDescent="0.2">
      <c r="A20" s="39">
        <v>2</v>
      </c>
      <c r="B20" s="40"/>
      <c r="C20" s="101" t="s">
        <v>325</v>
      </c>
      <c r="D20" s="25" t="s">
        <v>118</v>
      </c>
      <c r="E20" s="102">
        <v>1.32</v>
      </c>
      <c r="F20" s="68"/>
      <c r="G20" s="65"/>
      <c r="H20" s="49"/>
      <c r="I20" s="65"/>
      <c r="J20" s="65"/>
      <c r="K20" s="50"/>
      <c r="L20" s="51"/>
      <c r="M20" s="49"/>
      <c r="N20" s="49"/>
      <c r="O20" s="49"/>
      <c r="P20" s="50"/>
    </row>
    <row r="21" spans="1:16" ht="22.5" x14ac:dyDescent="0.2">
      <c r="A21" s="39">
        <v>3</v>
      </c>
      <c r="B21" s="40"/>
      <c r="C21" s="100" t="s">
        <v>491</v>
      </c>
      <c r="D21" s="25" t="s">
        <v>61</v>
      </c>
      <c r="E21" s="102">
        <f>E20*400*1.05</f>
        <v>554.4</v>
      </c>
      <c r="F21" s="68"/>
      <c r="G21" s="65"/>
      <c r="H21" s="49"/>
      <c r="I21" s="65"/>
      <c r="J21" s="65"/>
      <c r="K21" s="50"/>
      <c r="L21" s="51"/>
      <c r="M21" s="49"/>
      <c r="N21" s="49"/>
      <c r="O21" s="49"/>
      <c r="P21" s="50"/>
    </row>
    <row r="22" spans="1:16" x14ac:dyDescent="0.2">
      <c r="A22" s="39">
        <v>4</v>
      </c>
      <c r="B22" s="40"/>
      <c r="C22" s="100" t="s">
        <v>326</v>
      </c>
      <c r="D22" s="25" t="s">
        <v>118</v>
      </c>
      <c r="E22" s="102">
        <f>E20*0.12</f>
        <v>0.16</v>
      </c>
      <c r="F22" s="68"/>
      <c r="G22" s="65"/>
      <c r="H22" s="49"/>
      <c r="I22" s="65"/>
      <c r="J22" s="65"/>
      <c r="K22" s="50"/>
      <c r="L22" s="51"/>
      <c r="M22" s="49"/>
      <c r="N22" s="49"/>
      <c r="O22" s="49"/>
      <c r="P22" s="50"/>
    </row>
    <row r="23" spans="1:16" x14ac:dyDescent="0.2">
      <c r="A23" s="39">
        <v>5</v>
      </c>
      <c r="B23" s="40"/>
      <c r="C23" s="100" t="s">
        <v>79</v>
      </c>
      <c r="D23" s="25" t="s">
        <v>57</v>
      </c>
      <c r="E23" s="102">
        <v>1</v>
      </c>
      <c r="F23" s="68"/>
      <c r="G23" s="65"/>
      <c r="H23" s="49"/>
      <c r="I23" s="65"/>
      <c r="J23" s="65"/>
      <c r="K23" s="50"/>
      <c r="L23" s="51"/>
      <c r="M23" s="49"/>
      <c r="N23" s="49"/>
      <c r="O23" s="49"/>
      <c r="P23" s="50"/>
    </row>
    <row r="24" spans="1:16" ht="33.75" x14ac:dyDescent="0.2">
      <c r="A24" s="39">
        <v>6</v>
      </c>
      <c r="B24" s="40"/>
      <c r="C24" s="101" t="s">
        <v>327</v>
      </c>
      <c r="D24" s="25" t="s">
        <v>59</v>
      </c>
      <c r="E24" s="102">
        <v>25.57</v>
      </c>
      <c r="F24" s="68"/>
      <c r="G24" s="65"/>
      <c r="H24" s="49"/>
      <c r="I24" s="65"/>
      <c r="J24" s="65"/>
      <c r="K24" s="50"/>
      <c r="L24" s="51"/>
      <c r="M24" s="49"/>
      <c r="N24" s="49"/>
      <c r="O24" s="49"/>
      <c r="P24" s="50"/>
    </row>
    <row r="25" spans="1:16" x14ac:dyDescent="0.2">
      <c r="A25" s="39">
        <v>7</v>
      </c>
      <c r="B25" s="40"/>
      <c r="C25" s="100" t="s">
        <v>468</v>
      </c>
      <c r="D25" s="25" t="s">
        <v>59</v>
      </c>
      <c r="E25" s="102">
        <f>E24*1.1</f>
        <v>28.13</v>
      </c>
      <c r="F25" s="68"/>
      <c r="G25" s="65"/>
      <c r="H25" s="49"/>
      <c r="I25" s="65"/>
      <c r="J25" s="65"/>
      <c r="K25" s="50"/>
      <c r="L25" s="51"/>
      <c r="M25" s="49"/>
      <c r="N25" s="49"/>
      <c r="O25" s="49"/>
      <c r="P25" s="50"/>
    </row>
    <row r="26" spans="1:16" x14ac:dyDescent="0.2">
      <c r="A26" s="39">
        <v>8</v>
      </c>
      <c r="B26" s="40"/>
      <c r="C26" s="106" t="s">
        <v>73</v>
      </c>
      <c r="D26" s="25" t="s">
        <v>67</v>
      </c>
      <c r="E26" s="102">
        <f>E24*6.5</f>
        <v>166.21</v>
      </c>
      <c r="F26" s="68"/>
      <c r="G26" s="65"/>
      <c r="H26" s="49"/>
      <c r="I26" s="65"/>
      <c r="J26" s="65"/>
      <c r="K26" s="50"/>
      <c r="L26" s="51"/>
      <c r="M26" s="49"/>
      <c r="N26" s="49"/>
      <c r="O26" s="49"/>
      <c r="P26" s="50"/>
    </row>
    <row r="27" spans="1:16" x14ac:dyDescent="0.2">
      <c r="A27" s="39">
        <v>9</v>
      </c>
      <c r="B27" s="40"/>
      <c r="C27" s="100" t="s">
        <v>185</v>
      </c>
      <c r="D27" s="25" t="s">
        <v>75</v>
      </c>
      <c r="E27" s="102">
        <v>1</v>
      </c>
      <c r="F27" s="68"/>
      <c r="G27" s="65"/>
      <c r="H27" s="49"/>
      <c r="I27" s="65"/>
      <c r="J27" s="65"/>
      <c r="K27" s="50"/>
      <c r="L27" s="51"/>
      <c r="M27" s="49"/>
      <c r="N27" s="49"/>
      <c r="O27" s="49"/>
      <c r="P27" s="50"/>
    </row>
    <row r="28" spans="1:16" x14ac:dyDescent="0.2">
      <c r="A28" s="39">
        <v>10</v>
      </c>
      <c r="B28" s="40"/>
      <c r="C28" s="101" t="s">
        <v>263</v>
      </c>
      <c r="D28" s="25" t="s">
        <v>59</v>
      </c>
      <c r="E28" s="102">
        <f>E24</f>
        <v>25.57</v>
      </c>
      <c r="F28" s="68"/>
      <c r="G28" s="65"/>
      <c r="H28" s="49"/>
      <c r="I28" s="65"/>
      <c r="J28" s="65"/>
      <c r="K28" s="50"/>
      <c r="L28" s="51"/>
      <c r="M28" s="49"/>
      <c r="N28" s="49"/>
      <c r="O28" s="49"/>
      <c r="P28" s="50"/>
    </row>
    <row r="29" spans="1:16" ht="22.5" x14ac:dyDescent="0.2">
      <c r="A29" s="39">
        <v>11</v>
      </c>
      <c r="B29" s="40"/>
      <c r="C29" s="106" t="s">
        <v>72</v>
      </c>
      <c r="D29" s="25" t="s">
        <v>59</v>
      </c>
      <c r="E29" s="102">
        <f>E28*1.25</f>
        <v>31.96</v>
      </c>
      <c r="F29" s="68"/>
      <c r="G29" s="65"/>
      <c r="H29" s="49"/>
      <c r="I29" s="65"/>
      <c r="J29" s="65"/>
      <c r="K29" s="50"/>
      <c r="L29" s="51"/>
      <c r="M29" s="49"/>
      <c r="N29" s="49"/>
      <c r="O29" s="49"/>
      <c r="P29" s="50"/>
    </row>
    <row r="30" spans="1:16" x14ac:dyDescent="0.2">
      <c r="A30" s="39">
        <v>12</v>
      </c>
      <c r="B30" s="40"/>
      <c r="C30" s="106" t="s">
        <v>187</v>
      </c>
      <c r="D30" s="25" t="s">
        <v>67</v>
      </c>
      <c r="E30" s="102">
        <f>E28*5</f>
        <v>127.85</v>
      </c>
      <c r="F30" s="68"/>
      <c r="G30" s="65"/>
      <c r="H30" s="49"/>
      <c r="I30" s="65"/>
      <c r="J30" s="65"/>
      <c r="K30" s="50"/>
      <c r="L30" s="51"/>
      <c r="M30" s="49"/>
      <c r="N30" s="49"/>
      <c r="O30" s="49"/>
      <c r="P30" s="50"/>
    </row>
    <row r="31" spans="1:16" x14ac:dyDescent="0.2">
      <c r="A31" s="39">
        <v>13</v>
      </c>
      <c r="B31" s="40"/>
      <c r="C31" s="100" t="s">
        <v>74</v>
      </c>
      <c r="D31" s="25" t="s">
        <v>75</v>
      </c>
      <c r="E31" s="102">
        <v>1</v>
      </c>
      <c r="F31" s="68"/>
      <c r="G31" s="65"/>
      <c r="H31" s="49"/>
      <c r="I31" s="65"/>
      <c r="J31" s="65"/>
      <c r="K31" s="50"/>
      <c r="L31" s="51"/>
      <c r="M31" s="49"/>
      <c r="N31" s="49"/>
      <c r="O31" s="49"/>
      <c r="P31" s="50"/>
    </row>
    <row r="32" spans="1:16" ht="22.5" x14ac:dyDescent="0.2">
      <c r="A32" s="39">
        <v>14</v>
      </c>
      <c r="B32" s="40"/>
      <c r="C32" s="106" t="s">
        <v>188</v>
      </c>
      <c r="D32" s="25" t="s">
        <v>67</v>
      </c>
      <c r="E32" s="102">
        <f>E28*0.25</f>
        <v>6.39</v>
      </c>
      <c r="F32" s="68"/>
      <c r="G32" s="65"/>
      <c r="H32" s="49"/>
      <c r="I32" s="65"/>
      <c r="J32" s="65"/>
      <c r="K32" s="50"/>
      <c r="L32" s="51"/>
      <c r="M32" s="49"/>
      <c r="N32" s="49"/>
      <c r="O32" s="49"/>
      <c r="P32" s="50"/>
    </row>
    <row r="33" spans="1:16" x14ac:dyDescent="0.2">
      <c r="A33" s="39">
        <v>15</v>
      </c>
      <c r="B33" s="40"/>
      <c r="C33" s="101" t="s">
        <v>328</v>
      </c>
      <c r="D33" s="25" t="s">
        <v>59</v>
      </c>
      <c r="E33" s="102">
        <f>E28</f>
        <v>25.57</v>
      </c>
      <c r="F33" s="68"/>
      <c r="G33" s="65"/>
      <c r="H33" s="49"/>
      <c r="I33" s="65"/>
      <c r="J33" s="65"/>
      <c r="K33" s="50"/>
      <c r="L33" s="51"/>
      <c r="M33" s="49"/>
      <c r="N33" s="49"/>
      <c r="O33" s="49"/>
      <c r="P33" s="50"/>
    </row>
    <row r="34" spans="1:16" ht="22.5" x14ac:dyDescent="0.2">
      <c r="A34" s="39">
        <v>16</v>
      </c>
      <c r="B34" s="40"/>
      <c r="C34" s="106" t="s">
        <v>108</v>
      </c>
      <c r="D34" s="25" t="s">
        <v>67</v>
      </c>
      <c r="E34" s="102">
        <f>E33*14</f>
        <v>357.98</v>
      </c>
      <c r="F34" s="68"/>
      <c r="G34" s="65"/>
      <c r="H34" s="49"/>
      <c r="I34" s="65"/>
      <c r="J34" s="65"/>
      <c r="K34" s="50"/>
      <c r="L34" s="51"/>
      <c r="M34" s="49"/>
      <c r="N34" s="49"/>
      <c r="O34" s="49"/>
      <c r="P34" s="50"/>
    </row>
    <row r="35" spans="1:16" x14ac:dyDescent="0.2">
      <c r="A35" s="39">
        <v>17</v>
      </c>
      <c r="B35" s="40"/>
      <c r="C35" s="100" t="s">
        <v>83</v>
      </c>
      <c r="D35" s="25" t="s">
        <v>75</v>
      </c>
      <c r="E35" s="102">
        <v>1</v>
      </c>
      <c r="F35" s="68"/>
      <c r="G35" s="65"/>
      <c r="H35" s="49"/>
      <c r="I35" s="65"/>
      <c r="J35" s="65"/>
      <c r="K35" s="50"/>
      <c r="L35" s="51"/>
      <c r="M35" s="49"/>
      <c r="N35" s="49"/>
      <c r="O35" s="49"/>
      <c r="P35" s="50"/>
    </row>
    <row r="36" spans="1:16" x14ac:dyDescent="0.2">
      <c r="A36" s="39">
        <v>18</v>
      </c>
      <c r="B36" s="40"/>
      <c r="C36" s="101" t="s">
        <v>329</v>
      </c>
      <c r="D36" s="25" t="s">
        <v>59</v>
      </c>
      <c r="E36" s="102">
        <f>E33</f>
        <v>25.57</v>
      </c>
      <c r="F36" s="68"/>
      <c r="G36" s="65"/>
      <c r="H36" s="49"/>
      <c r="I36" s="65"/>
      <c r="J36" s="65"/>
      <c r="K36" s="50"/>
      <c r="L36" s="51"/>
      <c r="M36" s="49"/>
      <c r="N36" s="49"/>
      <c r="O36" s="49"/>
      <c r="P36" s="50"/>
    </row>
    <row r="37" spans="1:16" ht="22.5" x14ac:dyDescent="0.2">
      <c r="A37" s="39">
        <v>19</v>
      </c>
      <c r="B37" s="40"/>
      <c r="C37" s="106" t="s">
        <v>110</v>
      </c>
      <c r="D37" s="25" t="s">
        <v>82</v>
      </c>
      <c r="E37" s="102">
        <f>E36*0.45*1.2</f>
        <v>13.81</v>
      </c>
      <c r="F37" s="68"/>
      <c r="G37" s="65"/>
      <c r="H37" s="49"/>
      <c r="I37" s="65"/>
      <c r="J37" s="65"/>
      <c r="K37" s="50"/>
      <c r="L37" s="51"/>
      <c r="M37" s="49"/>
      <c r="N37" s="49"/>
      <c r="O37" s="49"/>
      <c r="P37" s="50"/>
    </row>
    <row r="38" spans="1:16" x14ac:dyDescent="0.2">
      <c r="A38" s="39">
        <v>20</v>
      </c>
      <c r="B38" s="40"/>
      <c r="C38" s="100" t="s">
        <v>83</v>
      </c>
      <c r="D38" s="25" t="s">
        <v>75</v>
      </c>
      <c r="E38" s="102">
        <v>1</v>
      </c>
      <c r="F38" s="68"/>
      <c r="G38" s="65"/>
      <c r="H38" s="49"/>
      <c r="I38" s="65"/>
      <c r="J38" s="65"/>
      <c r="K38" s="50"/>
      <c r="L38" s="51"/>
      <c r="M38" s="49"/>
      <c r="N38" s="49"/>
      <c r="O38" s="49"/>
      <c r="P38" s="50"/>
    </row>
    <row r="39" spans="1:16" ht="22.5" x14ac:dyDescent="0.2">
      <c r="A39" s="39">
        <v>21</v>
      </c>
      <c r="B39" s="40"/>
      <c r="C39" s="101" t="s">
        <v>330</v>
      </c>
      <c r="D39" s="25" t="s">
        <v>57</v>
      </c>
      <c r="E39" s="102">
        <v>11</v>
      </c>
      <c r="F39" s="68"/>
      <c r="G39" s="65"/>
      <c r="H39" s="49"/>
      <c r="I39" s="65"/>
      <c r="J39" s="65"/>
      <c r="K39" s="50"/>
      <c r="L39" s="51"/>
      <c r="M39" s="49"/>
      <c r="N39" s="49"/>
      <c r="O39" s="49"/>
      <c r="P39" s="50"/>
    </row>
    <row r="40" spans="1:16" ht="22.5" x14ac:dyDescent="0.2">
      <c r="A40" s="39">
        <v>22</v>
      </c>
      <c r="B40" s="40"/>
      <c r="C40" s="101" t="s">
        <v>331</v>
      </c>
      <c r="D40" s="25" t="s">
        <v>57</v>
      </c>
      <c r="E40" s="102">
        <v>1</v>
      </c>
      <c r="F40" s="68"/>
      <c r="G40" s="65"/>
      <c r="H40" s="49"/>
      <c r="I40" s="65"/>
      <c r="J40" s="65"/>
      <c r="K40" s="50"/>
      <c r="L40" s="51"/>
      <c r="M40" s="49"/>
      <c r="N40" s="49"/>
      <c r="O40" s="49"/>
      <c r="P40" s="50"/>
    </row>
    <row r="41" spans="1:16" ht="34.5" thickBot="1" x14ac:dyDescent="0.25">
      <c r="A41" s="39">
        <v>23</v>
      </c>
      <c r="B41" s="40"/>
      <c r="C41" s="107" t="s">
        <v>332</v>
      </c>
      <c r="D41" s="25" t="s">
        <v>61</v>
      </c>
      <c r="E41" s="102">
        <v>179</v>
      </c>
      <c r="F41" s="68"/>
      <c r="G41" s="65"/>
      <c r="H41" s="49"/>
      <c r="I41" s="65"/>
      <c r="J41" s="65"/>
      <c r="K41" s="50"/>
      <c r="L41" s="51"/>
      <c r="M41" s="49"/>
      <c r="N41" s="49"/>
      <c r="O41" s="49"/>
      <c r="P41" s="50"/>
    </row>
    <row r="42" spans="1:16" ht="12" thickBot="1" x14ac:dyDescent="0.25">
      <c r="A42" s="175" t="s">
        <v>130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7"/>
      <c r="L42" s="69">
        <f>SUM(L14:L41)</f>
        <v>0</v>
      </c>
      <c r="M42" s="70">
        <f>SUM(M14:M41)</f>
        <v>0</v>
      </c>
      <c r="N42" s="70">
        <f>SUM(N14:N41)</f>
        <v>0</v>
      </c>
      <c r="O42" s="70">
        <f>SUM(O14:O41)</f>
        <v>0</v>
      </c>
      <c r="P42" s="71">
        <f>SUM(P14:P41)</f>
        <v>0</v>
      </c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" t="s">
        <v>14</v>
      </c>
      <c r="B45" s="17"/>
      <c r="C45" s="174">
        <f>'Kops a'!C34:H34</f>
        <v>0</v>
      </c>
      <c r="D45" s="174"/>
      <c r="E45" s="174"/>
      <c r="F45" s="174"/>
      <c r="G45" s="174"/>
      <c r="H45" s="174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09" t="s">
        <v>15</v>
      </c>
      <c r="D46" s="109"/>
      <c r="E46" s="109"/>
      <c r="F46" s="109"/>
      <c r="G46" s="109"/>
      <c r="H46" s="109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89" t="str">
        <f>'Kops a'!A37</f>
        <v>Tāme sastādīta 2021. gada __. ___________</v>
      </c>
      <c r="B48" s="90"/>
      <c r="C48" s="90"/>
      <c r="D48" s="90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" t="s">
        <v>37</v>
      </c>
      <c r="B50" s="17"/>
      <c r="C50" s="174">
        <f>'Kops a'!C39:H39</f>
        <v>0</v>
      </c>
      <c r="D50" s="174"/>
      <c r="E50" s="174"/>
      <c r="F50" s="174"/>
      <c r="G50" s="174"/>
      <c r="H50" s="174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09" t="s">
        <v>15</v>
      </c>
      <c r="D51" s="109"/>
      <c r="E51" s="109"/>
      <c r="F51" s="109"/>
      <c r="G51" s="109"/>
      <c r="H51" s="109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89" t="s">
        <v>54</v>
      </c>
      <c r="B53" s="90"/>
      <c r="C53" s="94">
        <f>'Kops a'!C42</f>
        <v>0</v>
      </c>
      <c r="D53" s="52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</sheetData>
  <mergeCells count="22">
    <mergeCell ref="C51:H51"/>
    <mergeCell ref="C4:I4"/>
    <mergeCell ref="F12:K12"/>
    <mergeCell ref="J9:M9"/>
    <mergeCell ref="D8:L8"/>
    <mergeCell ref="A42:K42"/>
    <mergeCell ref="C45:H45"/>
    <mergeCell ref="C46:H46"/>
    <mergeCell ref="C50:H50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N9:O9">
    <cfRule type="cellIs" dxfId="51" priority="30" operator="equal">
      <formula>0</formula>
    </cfRule>
  </conditionalFormatting>
  <conditionalFormatting sqref="C2:I2">
    <cfRule type="cellIs" dxfId="50" priority="27" operator="equal">
      <formula>0</formula>
    </cfRule>
  </conditionalFormatting>
  <conditionalFormatting sqref="O10">
    <cfRule type="cellIs" dxfId="49" priority="26" operator="equal">
      <formula>"20__. gada __. _________"</formula>
    </cfRule>
  </conditionalFormatting>
  <conditionalFormatting sqref="A42:K42">
    <cfRule type="containsText" dxfId="48" priority="25" operator="containsText" text="Tiešās izmaksas kopā, t. sk. darba devēja sociālais nodoklis __.__% ">
      <formula>NOT(ISERROR(SEARCH("Tiešās izmaksas kopā, t. sk. darba devēja sociālais nodoklis __.__% ",A42)))</formula>
    </cfRule>
  </conditionalFormatting>
  <conditionalFormatting sqref="K14:P41 L42:P42">
    <cfRule type="cellIs" dxfId="47" priority="20" operator="equal">
      <formula>0</formula>
    </cfRule>
  </conditionalFormatting>
  <conditionalFormatting sqref="C4:I4">
    <cfRule type="cellIs" dxfId="46" priority="19" operator="equal">
      <formula>0</formula>
    </cfRule>
  </conditionalFormatting>
  <conditionalFormatting sqref="D5:L8">
    <cfRule type="cellIs" dxfId="45" priority="15" operator="equal">
      <formula>0</formula>
    </cfRule>
  </conditionalFormatting>
  <conditionalFormatting sqref="P10">
    <cfRule type="cellIs" dxfId="44" priority="11" operator="equal">
      <formula>"20__. gada __. _________"</formula>
    </cfRule>
  </conditionalFormatting>
  <conditionalFormatting sqref="C50:H50">
    <cfRule type="cellIs" dxfId="43" priority="8" operator="equal">
      <formula>0</formula>
    </cfRule>
  </conditionalFormatting>
  <conditionalFormatting sqref="C45:H45">
    <cfRule type="cellIs" dxfId="42" priority="7" operator="equal">
      <formula>0</formula>
    </cfRule>
  </conditionalFormatting>
  <conditionalFormatting sqref="C50:H50 C53 C45:H45">
    <cfRule type="cellIs" dxfId="41" priority="6" operator="equal">
      <formula>0</formula>
    </cfRule>
  </conditionalFormatting>
  <conditionalFormatting sqref="D1">
    <cfRule type="cellIs" dxfId="40" priority="5" operator="equal">
      <formula>0</formula>
    </cfRule>
  </conditionalFormatting>
  <conditionalFormatting sqref="I14:J41 D14:G41 A14:B41">
    <cfRule type="cellIs" dxfId="39" priority="4" operator="equal">
      <formula>0</formula>
    </cfRule>
  </conditionalFormatting>
  <conditionalFormatting sqref="H14:H41">
    <cfRule type="cellIs" dxfId="38" priority="3" operator="equal">
      <formula>0</formula>
    </cfRule>
  </conditionalFormatting>
  <conditionalFormatting sqref="C14:C41">
    <cfRule type="cellIs" dxfId="37" priority="2" operator="equal">
      <formula>0</formula>
    </cfRule>
  </conditionalFormatting>
  <conditionalFormatting sqref="A9">
    <cfRule type="containsText" dxfId="36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EE428164-089A-404E-98DC-227888EB2467}">
            <xm:f>NOT(ISERROR(SEARCH("Tāme sastādīta ____. gada ___. ______________",A48)))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A48</xm:sqref>
        </x14:conditionalFormatting>
        <x14:conditionalFormatting xmlns:xm="http://schemas.microsoft.com/office/excel/2006/main">
          <x14:cfRule type="containsText" priority="9" operator="containsText" id="{879A8C95-2477-46CB-81ED-05AD5C15D29F}">
            <xm:f>NOT(ISERROR(SEARCH("Sertifikāta Nr. _________________________________",A53)))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>
    <pageSetUpPr fitToPage="1"/>
  </sheetPr>
  <dimension ref="A1:P103"/>
  <sheetViews>
    <sheetView topLeftCell="A75" zoomScale="130" zoomScaleNormal="130" workbookViewId="0">
      <selection activeCell="K96" sqref="K9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8" t="s">
        <v>38</v>
      </c>
      <c r="D1" s="53">
        <f>'Kops a'!A23</f>
        <v>9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58" t="s">
        <v>375</v>
      </c>
      <c r="D2" s="158"/>
      <c r="E2" s="158"/>
      <c r="F2" s="158"/>
      <c r="G2" s="158"/>
      <c r="H2" s="158"/>
      <c r="I2" s="158"/>
      <c r="J2" s="30"/>
    </row>
    <row r="3" spans="1:16" x14ac:dyDescent="0.2">
      <c r="A3" s="31"/>
      <c r="B3" s="31"/>
      <c r="C3" s="118" t="s">
        <v>17</v>
      </c>
      <c r="D3" s="118"/>
      <c r="E3" s="118"/>
      <c r="F3" s="118"/>
      <c r="G3" s="118"/>
      <c r="H3" s="118"/>
      <c r="I3" s="118"/>
      <c r="J3" s="31"/>
    </row>
    <row r="4" spans="1:16" x14ac:dyDescent="0.2">
      <c r="A4" s="31"/>
      <c r="B4" s="31"/>
      <c r="C4" s="159" t="s">
        <v>52</v>
      </c>
      <c r="D4" s="159"/>
      <c r="E4" s="159"/>
      <c r="F4" s="159"/>
      <c r="G4" s="159"/>
      <c r="H4" s="159"/>
      <c r="I4" s="159"/>
      <c r="J4" s="31"/>
    </row>
    <row r="5" spans="1:16" x14ac:dyDescent="0.2">
      <c r="A5" s="23"/>
      <c r="B5" s="23"/>
      <c r="C5" s="28" t="s">
        <v>5</v>
      </c>
      <c r="D5" s="171" t="str">
        <f>'Kops a'!D6</f>
        <v>Daudzdzīvokļu dzīvojamās mājas vienkāršotas fasādes atjaunošana</v>
      </c>
      <c r="E5" s="171"/>
      <c r="F5" s="171"/>
      <c r="G5" s="171"/>
      <c r="H5" s="171"/>
      <c r="I5" s="171"/>
      <c r="J5" s="171"/>
      <c r="K5" s="171"/>
      <c r="L5" s="171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1" t="str">
        <f>'Kops a'!D7</f>
        <v>Daudzdzīvokļu dzīvojamās mājas, Stacijas ielā 12, Olainē vienkāršotas fasādes atjaunošana</v>
      </c>
      <c r="E6" s="171"/>
      <c r="F6" s="171"/>
      <c r="G6" s="171"/>
      <c r="H6" s="171"/>
      <c r="I6" s="171"/>
      <c r="J6" s="171"/>
      <c r="K6" s="171"/>
      <c r="L6" s="171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1" t="str">
        <f>'Kops a'!D8</f>
        <v>Stacijas iela 12, Olaine</v>
      </c>
      <c r="E7" s="171"/>
      <c r="F7" s="171"/>
      <c r="G7" s="171"/>
      <c r="H7" s="171"/>
      <c r="I7" s="171"/>
      <c r="J7" s="171"/>
      <c r="K7" s="171"/>
      <c r="L7" s="17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1" t="str">
        <f>'Kops a'!D9</f>
        <v>Iepirkums Nr. AS OŪS 2021/13_E</v>
      </c>
      <c r="E8" s="171"/>
      <c r="F8" s="171"/>
      <c r="G8" s="171"/>
      <c r="H8" s="171"/>
      <c r="I8" s="171"/>
      <c r="J8" s="171"/>
      <c r="K8" s="171"/>
      <c r="L8" s="171"/>
      <c r="M8" s="17"/>
      <c r="N8" s="17"/>
      <c r="O8" s="17"/>
      <c r="P8" s="17"/>
    </row>
    <row r="9" spans="1:16" ht="11.25" customHeight="1" x14ac:dyDescent="0.2">
      <c r="A9" s="157" t="s">
        <v>377</v>
      </c>
      <c r="B9" s="157"/>
      <c r="C9" s="157"/>
      <c r="D9" s="157"/>
      <c r="E9" s="157"/>
      <c r="F9" s="157"/>
      <c r="G9" s="157"/>
      <c r="H9" s="157"/>
      <c r="I9" s="157"/>
      <c r="J9" s="163" t="s">
        <v>39</v>
      </c>
      <c r="K9" s="163"/>
      <c r="L9" s="163"/>
      <c r="M9" s="163"/>
      <c r="N9" s="170">
        <f>P91</f>
        <v>0</v>
      </c>
      <c r="O9" s="170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2"/>
      <c r="P10" s="91" t="str">
        <f>A97</f>
        <v>Tāme sastādīta 2021. gada __. ___________</v>
      </c>
    </row>
    <row r="11" spans="1:16" ht="12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29" t="s">
        <v>23</v>
      </c>
      <c r="B12" s="165" t="s">
        <v>40</v>
      </c>
      <c r="C12" s="161" t="s">
        <v>41</v>
      </c>
      <c r="D12" s="168" t="s">
        <v>42</v>
      </c>
      <c r="E12" s="172" t="s">
        <v>43</v>
      </c>
      <c r="F12" s="160" t="s">
        <v>44</v>
      </c>
      <c r="G12" s="161"/>
      <c r="H12" s="161"/>
      <c r="I12" s="161"/>
      <c r="J12" s="161"/>
      <c r="K12" s="162"/>
      <c r="L12" s="160" t="s">
        <v>45</v>
      </c>
      <c r="M12" s="161"/>
      <c r="N12" s="161"/>
      <c r="O12" s="161"/>
      <c r="P12" s="162"/>
    </row>
    <row r="13" spans="1:16" ht="126.75" customHeight="1" thickBot="1" x14ac:dyDescent="0.25">
      <c r="A13" s="164"/>
      <c r="B13" s="166"/>
      <c r="C13" s="167"/>
      <c r="D13" s="169"/>
      <c r="E13" s="173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4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4" t="s">
        <v>51</v>
      </c>
    </row>
    <row r="14" spans="1:16" x14ac:dyDescent="0.2">
      <c r="A14" s="97">
        <v>1</v>
      </c>
      <c r="B14" s="98"/>
      <c r="C14" s="99" t="s">
        <v>55</v>
      </c>
      <c r="D14" s="25"/>
      <c r="E14" s="67"/>
      <c r="F14" s="68"/>
      <c r="G14" s="65"/>
      <c r="H14" s="49">
        <f>ROUND(F14*G14,2)</f>
        <v>0</v>
      </c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9">
        <v>1</v>
      </c>
      <c r="B15" s="40"/>
      <c r="C15" s="48" t="s">
        <v>333</v>
      </c>
      <c r="D15" s="25" t="s">
        <v>75</v>
      </c>
      <c r="E15" s="102">
        <v>1</v>
      </c>
      <c r="F15" s="68"/>
      <c r="G15" s="65"/>
      <c r="H15" s="49"/>
      <c r="I15" s="65"/>
      <c r="J15" s="65"/>
      <c r="K15" s="50"/>
      <c r="L15" s="51"/>
      <c r="M15" s="49"/>
      <c r="N15" s="49"/>
      <c r="O15" s="49"/>
      <c r="P15" s="50"/>
    </row>
    <row r="16" spans="1:16" x14ac:dyDescent="0.2">
      <c r="A16" s="97">
        <v>2</v>
      </c>
      <c r="B16" s="98"/>
      <c r="C16" s="99" t="s">
        <v>334</v>
      </c>
      <c r="D16" s="25"/>
      <c r="E16" s="102"/>
      <c r="F16" s="68"/>
      <c r="G16" s="65"/>
      <c r="H16" s="49"/>
      <c r="I16" s="65"/>
      <c r="J16" s="65"/>
      <c r="K16" s="50"/>
      <c r="L16" s="51"/>
      <c r="M16" s="49"/>
      <c r="N16" s="49"/>
      <c r="O16" s="49"/>
      <c r="P16" s="50"/>
    </row>
    <row r="17" spans="1:16" ht="22.5" x14ac:dyDescent="0.2">
      <c r="A17" s="39">
        <v>1</v>
      </c>
      <c r="B17" s="40"/>
      <c r="C17" s="48" t="s">
        <v>399</v>
      </c>
      <c r="D17" s="25" t="s">
        <v>92</v>
      </c>
      <c r="E17" s="102">
        <v>670</v>
      </c>
      <c r="F17" s="68"/>
      <c r="G17" s="65"/>
      <c r="H17" s="49"/>
      <c r="I17" s="65"/>
      <c r="J17" s="65"/>
      <c r="K17" s="50"/>
      <c r="L17" s="51"/>
      <c r="M17" s="49"/>
      <c r="N17" s="49"/>
      <c r="O17" s="49"/>
      <c r="P17" s="50"/>
    </row>
    <row r="18" spans="1:16" ht="22.5" x14ac:dyDescent="0.2">
      <c r="A18" s="39">
        <v>2</v>
      </c>
      <c r="B18" s="40"/>
      <c r="C18" s="48" t="s">
        <v>400</v>
      </c>
      <c r="D18" s="25" t="s">
        <v>92</v>
      </c>
      <c r="E18" s="102">
        <v>350</v>
      </c>
      <c r="F18" s="68"/>
      <c r="G18" s="65"/>
      <c r="H18" s="49"/>
      <c r="I18" s="65"/>
      <c r="J18" s="65"/>
      <c r="K18" s="50"/>
      <c r="L18" s="51"/>
      <c r="M18" s="49"/>
      <c r="N18" s="49"/>
      <c r="O18" s="49"/>
      <c r="P18" s="50"/>
    </row>
    <row r="19" spans="1:16" ht="22.5" x14ac:dyDescent="0.2">
      <c r="A19" s="39">
        <v>3</v>
      </c>
      <c r="B19" s="40"/>
      <c r="C19" s="48" t="s">
        <v>401</v>
      </c>
      <c r="D19" s="25" t="s">
        <v>92</v>
      </c>
      <c r="E19" s="102">
        <v>90</v>
      </c>
      <c r="F19" s="68"/>
      <c r="G19" s="65"/>
      <c r="H19" s="49"/>
      <c r="I19" s="65"/>
      <c r="J19" s="65"/>
      <c r="K19" s="50"/>
      <c r="L19" s="51"/>
      <c r="M19" s="49"/>
      <c r="N19" s="49"/>
      <c r="O19" s="49"/>
      <c r="P19" s="50"/>
    </row>
    <row r="20" spans="1:16" ht="22.5" x14ac:dyDescent="0.2">
      <c r="A20" s="39">
        <v>4</v>
      </c>
      <c r="B20" s="40"/>
      <c r="C20" s="48" t="s">
        <v>402</v>
      </c>
      <c r="D20" s="25" t="s">
        <v>92</v>
      </c>
      <c r="E20" s="102">
        <v>35</v>
      </c>
      <c r="F20" s="68"/>
      <c r="G20" s="65"/>
      <c r="H20" s="49"/>
      <c r="I20" s="65"/>
      <c r="J20" s="65"/>
      <c r="K20" s="50"/>
      <c r="L20" s="51"/>
      <c r="M20" s="49"/>
      <c r="N20" s="49"/>
      <c r="O20" s="49"/>
      <c r="P20" s="50"/>
    </row>
    <row r="21" spans="1:16" ht="22.5" x14ac:dyDescent="0.2">
      <c r="A21" s="39">
        <v>5</v>
      </c>
      <c r="B21" s="40"/>
      <c r="C21" s="48" t="s">
        <v>403</v>
      </c>
      <c r="D21" s="25" t="s">
        <v>92</v>
      </c>
      <c r="E21" s="102">
        <v>45</v>
      </c>
      <c r="F21" s="68"/>
      <c r="G21" s="65"/>
      <c r="H21" s="49"/>
      <c r="I21" s="65"/>
      <c r="J21" s="65"/>
      <c r="K21" s="50"/>
      <c r="L21" s="51"/>
      <c r="M21" s="49"/>
      <c r="N21" s="49"/>
      <c r="O21" s="49"/>
      <c r="P21" s="50"/>
    </row>
    <row r="22" spans="1:16" ht="22.5" x14ac:dyDescent="0.2">
      <c r="A22" s="39">
        <v>6</v>
      </c>
      <c r="B22" s="40"/>
      <c r="C22" s="48" t="s">
        <v>404</v>
      </c>
      <c r="D22" s="25" t="s">
        <v>92</v>
      </c>
      <c r="E22" s="102">
        <v>35</v>
      </c>
      <c r="F22" s="68"/>
      <c r="G22" s="65"/>
      <c r="H22" s="49"/>
      <c r="I22" s="65"/>
      <c r="J22" s="65"/>
      <c r="K22" s="50"/>
      <c r="L22" s="51"/>
      <c r="M22" s="49"/>
      <c r="N22" s="49"/>
      <c r="O22" s="49"/>
      <c r="P22" s="50"/>
    </row>
    <row r="23" spans="1:16" ht="22.5" x14ac:dyDescent="0.2">
      <c r="A23" s="39">
        <v>7</v>
      </c>
      <c r="B23" s="40"/>
      <c r="C23" s="48" t="s">
        <v>405</v>
      </c>
      <c r="D23" s="25" t="s">
        <v>92</v>
      </c>
      <c r="E23" s="102">
        <v>10</v>
      </c>
      <c r="F23" s="68"/>
      <c r="G23" s="65"/>
      <c r="H23" s="49"/>
      <c r="I23" s="65"/>
      <c r="J23" s="65"/>
      <c r="K23" s="50"/>
      <c r="L23" s="51"/>
      <c r="M23" s="49"/>
      <c r="N23" s="49"/>
      <c r="O23" s="49"/>
      <c r="P23" s="50"/>
    </row>
    <row r="24" spans="1:16" x14ac:dyDescent="0.2">
      <c r="A24" s="39">
        <v>8</v>
      </c>
      <c r="B24" s="40"/>
      <c r="C24" s="48" t="s">
        <v>406</v>
      </c>
      <c r="D24" s="25" t="s">
        <v>61</v>
      </c>
      <c r="E24" s="102">
        <v>429</v>
      </c>
      <c r="F24" s="68"/>
      <c r="G24" s="65"/>
      <c r="H24" s="49"/>
      <c r="I24" s="65"/>
      <c r="J24" s="65"/>
      <c r="K24" s="50"/>
      <c r="L24" s="51"/>
      <c r="M24" s="49"/>
      <c r="N24" s="49"/>
      <c r="O24" s="49"/>
      <c r="P24" s="50"/>
    </row>
    <row r="25" spans="1:16" x14ac:dyDescent="0.2">
      <c r="A25" s="39">
        <v>9</v>
      </c>
      <c r="B25" s="40"/>
      <c r="C25" s="48" t="s">
        <v>407</v>
      </c>
      <c r="D25" s="25" t="s">
        <v>61</v>
      </c>
      <c r="E25" s="102">
        <v>3</v>
      </c>
      <c r="F25" s="68"/>
      <c r="G25" s="65"/>
      <c r="H25" s="49"/>
      <c r="I25" s="65"/>
      <c r="J25" s="65"/>
      <c r="K25" s="50"/>
      <c r="L25" s="51"/>
      <c r="M25" s="49"/>
      <c r="N25" s="49"/>
      <c r="O25" s="49"/>
      <c r="P25" s="50"/>
    </row>
    <row r="26" spans="1:16" x14ac:dyDescent="0.2">
      <c r="A26" s="39">
        <v>10</v>
      </c>
      <c r="B26" s="40"/>
      <c r="C26" s="48" t="s">
        <v>408</v>
      </c>
      <c r="D26" s="25" t="s">
        <v>61</v>
      </c>
      <c r="E26" s="102">
        <v>11</v>
      </c>
      <c r="F26" s="68"/>
      <c r="G26" s="65"/>
      <c r="H26" s="49"/>
      <c r="I26" s="65"/>
      <c r="J26" s="65"/>
      <c r="K26" s="50"/>
      <c r="L26" s="51"/>
      <c r="M26" s="49"/>
      <c r="N26" s="49"/>
      <c r="O26" s="49"/>
      <c r="P26" s="50"/>
    </row>
    <row r="27" spans="1:16" x14ac:dyDescent="0.2">
      <c r="A27" s="39">
        <v>11</v>
      </c>
      <c r="B27" s="40"/>
      <c r="C27" s="48" t="s">
        <v>409</v>
      </c>
      <c r="D27" s="25" t="s">
        <v>61</v>
      </c>
      <c r="E27" s="102">
        <v>2</v>
      </c>
      <c r="F27" s="68"/>
      <c r="G27" s="65"/>
      <c r="H27" s="49"/>
      <c r="I27" s="65"/>
      <c r="J27" s="65"/>
      <c r="K27" s="50"/>
      <c r="L27" s="51"/>
      <c r="M27" s="49"/>
      <c r="N27" s="49"/>
      <c r="O27" s="49"/>
      <c r="P27" s="50"/>
    </row>
    <row r="28" spans="1:16" x14ac:dyDescent="0.2">
      <c r="A28" s="39">
        <v>12</v>
      </c>
      <c r="B28" s="40"/>
      <c r="C28" s="48" t="s">
        <v>410</v>
      </c>
      <c r="D28" s="25" t="s">
        <v>61</v>
      </c>
      <c r="E28" s="102">
        <v>2</v>
      </c>
      <c r="F28" s="68"/>
      <c r="G28" s="65"/>
      <c r="H28" s="49"/>
      <c r="I28" s="65"/>
      <c r="J28" s="65"/>
      <c r="K28" s="50"/>
      <c r="L28" s="51"/>
      <c r="M28" s="49"/>
      <c r="N28" s="49"/>
      <c r="O28" s="49"/>
      <c r="P28" s="50"/>
    </row>
    <row r="29" spans="1:16" x14ac:dyDescent="0.2">
      <c r="A29" s="39">
        <v>13</v>
      </c>
      <c r="B29" s="40"/>
      <c r="C29" s="48" t="s">
        <v>411</v>
      </c>
      <c r="D29" s="25" t="s">
        <v>61</v>
      </c>
      <c r="E29" s="102">
        <v>6</v>
      </c>
      <c r="F29" s="68"/>
      <c r="G29" s="65"/>
      <c r="H29" s="49"/>
      <c r="I29" s="65"/>
      <c r="J29" s="65"/>
      <c r="K29" s="50"/>
      <c r="L29" s="51"/>
      <c r="M29" s="49"/>
      <c r="N29" s="49"/>
      <c r="O29" s="49"/>
      <c r="P29" s="50"/>
    </row>
    <row r="30" spans="1:16" x14ac:dyDescent="0.2">
      <c r="A30" s="39">
        <v>14</v>
      </c>
      <c r="B30" s="40"/>
      <c r="C30" s="48" t="s">
        <v>412</v>
      </c>
      <c r="D30" s="25" t="s">
        <v>61</v>
      </c>
      <c r="E30" s="102">
        <v>128</v>
      </c>
      <c r="F30" s="68"/>
      <c r="G30" s="65"/>
      <c r="H30" s="49"/>
      <c r="I30" s="65"/>
      <c r="J30" s="65"/>
      <c r="K30" s="50"/>
      <c r="L30" s="51"/>
      <c r="M30" s="49"/>
      <c r="N30" s="49"/>
      <c r="O30" s="49"/>
      <c r="P30" s="50"/>
    </row>
    <row r="31" spans="1:16" x14ac:dyDescent="0.2">
      <c r="A31" s="39">
        <v>15</v>
      </c>
      <c r="B31" s="40"/>
      <c r="C31" s="48" t="s">
        <v>413</v>
      </c>
      <c r="D31" s="25" t="s">
        <v>61</v>
      </c>
      <c r="E31" s="102">
        <v>126</v>
      </c>
      <c r="F31" s="68"/>
      <c r="G31" s="65"/>
      <c r="H31" s="49"/>
      <c r="I31" s="65"/>
      <c r="J31" s="65"/>
      <c r="K31" s="50"/>
      <c r="L31" s="51"/>
      <c r="M31" s="49"/>
      <c r="N31" s="49"/>
      <c r="O31" s="49"/>
      <c r="P31" s="50"/>
    </row>
    <row r="32" spans="1:16" x14ac:dyDescent="0.2">
      <c r="A32" s="39">
        <v>16</v>
      </c>
      <c r="B32" s="40"/>
      <c r="C32" s="48" t="s">
        <v>414</v>
      </c>
      <c r="D32" s="25" t="s">
        <v>61</v>
      </c>
      <c r="E32" s="102">
        <v>14</v>
      </c>
      <c r="F32" s="68"/>
      <c r="G32" s="65"/>
      <c r="H32" s="49"/>
      <c r="I32" s="65"/>
      <c r="J32" s="65"/>
      <c r="K32" s="50"/>
      <c r="L32" s="51"/>
      <c r="M32" s="49"/>
      <c r="N32" s="49"/>
      <c r="O32" s="49"/>
      <c r="P32" s="50"/>
    </row>
    <row r="33" spans="1:16" x14ac:dyDescent="0.2">
      <c r="A33" s="39">
        <v>17</v>
      </c>
      <c r="B33" s="40"/>
      <c r="C33" s="48" t="s">
        <v>415</v>
      </c>
      <c r="D33" s="25" t="s">
        <v>61</v>
      </c>
      <c r="E33" s="102">
        <v>36</v>
      </c>
      <c r="F33" s="68"/>
      <c r="G33" s="65"/>
      <c r="H33" s="49"/>
      <c r="I33" s="65"/>
      <c r="J33" s="65"/>
      <c r="K33" s="50"/>
      <c r="L33" s="51"/>
      <c r="M33" s="49"/>
      <c r="N33" s="49"/>
      <c r="O33" s="49"/>
      <c r="P33" s="50"/>
    </row>
    <row r="34" spans="1:16" x14ac:dyDescent="0.2">
      <c r="A34" s="39">
        <v>18</v>
      </c>
      <c r="B34" s="40"/>
      <c r="C34" s="48" t="s">
        <v>416</v>
      </c>
      <c r="D34" s="25" t="s">
        <v>61</v>
      </c>
      <c r="E34" s="102">
        <v>20</v>
      </c>
      <c r="F34" s="68"/>
      <c r="G34" s="65"/>
      <c r="H34" s="49"/>
      <c r="I34" s="65"/>
      <c r="J34" s="65"/>
      <c r="K34" s="50"/>
      <c r="L34" s="51"/>
      <c r="M34" s="49"/>
      <c r="N34" s="49"/>
      <c r="O34" s="49"/>
      <c r="P34" s="50"/>
    </row>
    <row r="35" spans="1:16" x14ac:dyDescent="0.2">
      <c r="A35" s="39">
        <v>19</v>
      </c>
      <c r="B35" s="40"/>
      <c r="C35" s="48" t="s">
        <v>417</v>
      </c>
      <c r="D35" s="25" t="s">
        <v>61</v>
      </c>
      <c r="E35" s="102">
        <v>2</v>
      </c>
      <c r="F35" s="68"/>
      <c r="G35" s="65"/>
      <c r="H35" s="49"/>
      <c r="I35" s="65"/>
      <c r="J35" s="65"/>
      <c r="K35" s="50"/>
      <c r="L35" s="51"/>
      <c r="M35" s="49"/>
      <c r="N35" s="49"/>
      <c r="O35" s="49"/>
      <c r="P35" s="50"/>
    </row>
    <row r="36" spans="1:16" x14ac:dyDescent="0.2">
      <c r="A36" s="39">
        <v>20</v>
      </c>
      <c r="B36" s="40"/>
      <c r="C36" s="48" t="s">
        <v>418</v>
      </c>
      <c r="D36" s="25" t="s">
        <v>61</v>
      </c>
      <c r="E36" s="102">
        <v>6</v>
      </c>
      <c r="F36" s="68"/>
      <c r="G36" s="65"/>
      <c r="H36" s="49"/>
      <c r="I36" s="65"/>
      <c r="J36" s="65"/>
      <c r="K36" s="50"/>
      <c r="L36" s="51"/>
      <c r="M36" s="49"/>
      <c r="N36" s="49"/>
      <c r="O36" s="49"/>
      <c r="P36" s="50"/>
    </row>
    <row r="37" spans="1:16" x14ac:dyDescent="0.2">
      <c r="A37" s="39">
        <v>21</v>
      </c>
      <c r="B37" s="40"/>
      <c r="C37" s="48" t="s">
        <v>419</v>
      </c>
      <c r="D37" s="25" t="s">
        <v>61</v>
      </c>
      <c r="E37" s="102">
        <v>4</v>
      </c>
      <c r="F37" s="68"/>
      <c r="G37" s="65"/>
      <c r="H37" s="49"/>
      <c r="I37" s="65"/>
      <c r="J37" s="65"/>
      <c r="K37" s="50"/>
      <c r="L37" s="51"/>
      <c r="M37" s="49"/>
      <c r="N37" s="49"/>
      <c r="O37" s="49"/>
      <c r="P37" s="50"/>
    </row>
    <row r="38" spans="1:16" x14ac:dyDescent="0.2">
      <c r="A38" s="39">
        <v>22</v>
      </c>
      <c r="B38" s="40"/>
      <c r="C38" s="48" t="s">
        <v>420</v>
      </c>
      <c r="D38" s="25" t="s">
        <v>61</v>
      </c>
      <c r="E38" s="102">
        <v>6</v>
      </c>
      <c r="F38" s="68"/>
      <c r="G38" s="65"/>
      <c r="H38" s="49"/>
      <c r="I38" s="65"/>
      <c r="J38" s="65"/>
      <c r="K38" s="50"/>
      <c r="L38" s="51"/>
      <c r="M38" s="49"/>
      <c r="N38" s="49"/>
      <c r="O38" s="49"/>
      <c r="P38" s="50"/>
    </row>
    <row r="39" spans="1:16" x14ac:dyDescent="0.2">
      <c r="A39" s="39">
        <v>23</v>
      </c>
      <c r="B39" s="40"/>
      <c r="C39" s="48" t="s">
        <v>421</v>
      </c>
      <c r="D39" s="25" t="s">
        <v>61</v>
      </c>
      <c r="E39" s="102">
        <v>2</v>
      </c>
      <c r="F39" s="68"/>
      <c r="G39" s="65"/>
      <c r="H39" s="49"/>
      <c r="I39" s="65"/>
      <c r="J39" s="65"/>
      <c r="K39" s="50"/>
      <c r="L39" s="51"/>
      <c r="M39" s="49"/>
      <c r="N39" s="49"/>
      <c r="O39" s="49"/>
      <c r="P39" s="50"/>
    </row>
    <row r="40" spans="1:16" x14ac:dyDescent="0.2">
      <c r="A40" s="39">
        <v>24</v>
      </c>
      <c r="B40" s="40"/>
      <c r="C40" s="48" t="s">
        <v>422</v>
      </c>
      <c r="D40" s="25" t="s">
        <v>61</v>
      </c>
      <c r="E40" s="102">
        <v>6</v>
      </c>
      <c r="F40" s="68"/>
      <c r="G40" s="65"/>
      <c r="H40" s="49"/>
      <c r="I40" s="65"/>
      <c r="J40" s="65"/>
      <c r="K40" s="50"/>
      <c r="L40" s="51"/>
      <c r="M40" s="49"/>
      <c r="N40" s="49"/>
      <c r="O40" s="49"/>
      <c r="P40" s="50"/>
    </row>
    <row r="41" spans="1:16" x14ac:dyDescent="0.2">
      <c r="A41" s="39">
        <v>25</v>
      </c>
      <c r="B41" s="40"/>
      <c r="C41" s="48" t="s">
        <v>423</v>
      </c>
      <c r="D41" s="25" t="s">
        <v>61</v>
      </c>
      <c r="E41" s="102">
        <v>4</v>
      </c>
      <c r="F41" s="68"/>
      <c r="G41" s="65"/>
      <c r="H41" s="49"/>
      <c r="I41" s="65"/>
      <c r="J41" s="65"/>
      <c r="K41" s="50"/>
      <c r="L41" s="51"/>
      <c r="M41" s="49"/>
      <c r="N41" s="49"/>
      <c r="O41" s="49"/>
      <c r="P41" s="50"/>
    </row>
    <row r="42" spans="1:16" x14ac:dyDescent="0.2">
      <c r="A42" s="39">
        <v>26</v>
      </c>
      <c r="B42" s="40"/>
      <c r="C42" s="48" t="s">
        <v>424</v>
      </c>
      <c r="D42" s="25" t="s">
        <v>61</v>
      </c>
      <c r="E42" s="102">
        <v>2</v>
      </c>
      <c r="F42" s="68"/>
      <c r="G42" s="65"/>
      <c r="H42" s="49"/>
      <c r="I42" s="65"/>
      <c r="J42" s="65"/>
      <c r="K42" s="50"/>
      <c r="L42" s="51"/>
      <c r="M42" s="49"/>
      <c r="N42" s="49"/>
      <c r="O42" s="49"/>
      <c r="P42" s="50"/>
    </row>
    <row r="43" spans="1:16" x14ac:dyDescent="0.2">
      <c r="A43" s="39">
        <v>27</v>
      </c>
      <c r="B43" s="40"/>
      <c r="C43" s="48" t="s">
        <v>425</v>
      </c>
      <c r="D43" s="25" t="s">
        <v>61</v>
      </c>
      <c r="E43" s="102">
        <v>2</v>
      </c>
      <c r="F43" s="68"/>
      <c r="G43" s="65"/>
      <c r="H43" s="49"/>
      <c r="I43" s="65"/>
      <c r="J43" s="65"/>
      <c r="K43" s="50"/>
      <c r="L43" s="51"/>
      <c r="M43" s="49"/>
      <c r="N43" s="49"/>
      <c r="O43" s="49"/>
      <c r="P43" s="50"/>
    </row>
    <row r="44" spans="1:16" x14ac:dyDescent="0.2">
      <c r="A44" s="39">
        <v>28</v>
      </c>
      <c r="B44" s="40"/>
      <c r="C44" s="48" t="s">
        <v>426</v>
      </c>
      <c r="D44" s="25" t="s">
        <v>61</v>
      </c>
      <c r="E44" s="102">
        <v>2</v>
      </c>
      <c r="F44" s="68"/>
      <c r="G44" s="65"/>
      <c r="H44" s="49"/>
      <c r="I44" s="65"/>
      <c r="J44" s="65"/>
      <c r="K44" s="50"/>
      <c r="L44" s="51"/>
      <c r="M44" s="49"/>
      <c r="N44" s="49"/>
      <c r="O44" s="49"/>
      <c r="P44" s="50"/>
    </row>
    <row r="45" spans="1:16" x14ac:dyDescent="0.2">
      <c r="A45" s="39">
        <v>29</v>
      </c>
      <c r="B45" s="40"/>
      <c r="C45" s="48" t="s">
        <v>427</v>
      </c>
      <c r="D45" s="25" t="s">
        <v>61</v>
      </c>
      <c r="E45" s="102">
        <v>50</v>
      </c>
      <c r="F45" s="68"/>
      <c r="G45" s="65"/>
      <c r="H45" s="49"/>
      <c r="I45" s="65"/>
      <c r="J45" s="65"/>
      <c r="K45" s="50"/>
      <c r="L45" s="51"/>
      <c r="M45" s="49"/>
      <c r="N45" s="49"/>
      <c r="O45" s="49"/>
      <c r="P45" s="50"/>
    </row>
    <row r="46" spans="1:16" x14ac:dyDescent="0.2">
      <c r="A46" s="39">
        <v>30</v>
      </c>
      <c r="B46" s="40"/>
      <c r="C46" s="48" t="s">
        <v>428</v>
      </c>
      <c r="D46" s="25" t="s">
        <v>61</v>
      </c>
      <c r="E46" s="102">
        <v>20</v>
      </c>
      <c r="F46" s="68"/>
      <c r="G46" s="65"/>
      <c r="H46" s="49"/>
      <c r="I46" s="65"/>
      <c r="J46" s="65"/>
      <c r="K46" s="50"/>
      <c r="L46" s="51"/>
      <c r="M46" s="49"/>
      <c r="N46" s="49"/>
      <c r="O46" s="49"/>
      <c r="P46" s="50"/>
    </row>
    <row r="47" spans="1:16" x14ac:dyDescent="0.2">
      <c r="A47" s="39">
        <v>31</v>
      </c>
      <c r="B47" s="40"/>
      <c r="C47" s="48" t="s">
        <v>429</v>
      </c>
      <c r="D47" s="25" t="s">
        <v>61</v>
      </c>
      <c r="E47" s="102">
        <v>24</v>
      </c>
      <c r="F47" s="68"/>
      <c r="G47" s="65"/>
      <c r="H47" s="49"/>
      <c r="I47" s="65"/>
      <c r="J47" s="65"/>
      <c r="K47" s="50"/>
      <c r="L47" s="51"/>
      <c r="M47" s="49"/>
      <c r="N47" s="49"/>
      <c r="O47" s="49"/>
      <c r="P47" s="50"/>
    </row>
    <row r="48" spans="1:16" x14ac:dyDescent="0.2">
      <c r="A48" s="39">
        <v>32</v>
      </c>
      <c r="B48" s="40"/>
      <c r="C48" s="48" t="s">
        <v>430</v>
      </c>
      <c r="D48" s="25" t="s">
        <v>61</v>
      </c>
      <c r="E48" s="102">
        <v>2</v>
      </c>
      <c r="F48" s="68"/>
      <c r="G48" s="65"/>
      <c r="H48" s="49"/>
      <c r="I48" s="65"/>
      <c r="J48" s="65"/>
      <c r="K48" s="50"/>
      <c r="L48" s="51"/>
      <c r="M48" s="49"/>
      <c r="N48" s="49"/>
      <c r="O48" s="49"/>
      <c r="P48" s="50"/>
    </row>
    <row r="49" spans="1:16" x14ac:dyDescent="0.2">
      <c r="A49" s="39">
        <v>33</v>
      </c>
      <c r="B49" s="40"/>
      <c r="C49" s="48" t="s">
        <v>431</v>
      </c>
      <c r="D49" s="25" t="s">
        <v>61</v>
      </c>
      <c r="E49" s="102">
        <v>2</v>
      </c>
      <c r="F49" s="68"/>
      <c r="G49" s="65"/>
      <c r="H49" s="49"/>
      <c r="I49" s="65"/>
      <c r="J49" s="65"/>
      <c r="K49" s="50"/>
      <c r="L49" s="51"/>
      <c r="M49" s="49"/>
      <c r="N49" s="49"/>
      <c r="O49" s="49"/>
      <c r="P49" s="50"/>
    </row>
    <row r="50" spans="1:16" x14ac:dyDescent="0.2">
      <c r="A50" s="39">
        <v>34</v>
      </c>
      <c r="B50" s="40"/>
      <c r="C50" s="48" t="s">
        <v>432</v>
      </c>
      <c r="D50" s="25" t="s">
        <v>61</v>
      </c>
      <c r="E50" s="102">
        <v>4</v>
      </c>
      <c r="F50" s="68"/>
      <c r="G50" s="65"/>
      <c r="H50" s="49"/>
      <c r="I50" s="65"/>
      <c r="J50" s="65"/>
      <c r="K50" s="50"/>
      <c r="L50" s="51"/>
      <c r="M50" s="49"/>
      <c r="N50" s="49"/>
      <c r="O50" s="49"/>
      <c r="P50" s="50"/>
    </row>
    <row r="51" spans="1:16" x14ac:dyDescent="0.2">
      <c r="A51" s="39">
        <v>35</v>
      </c>
      <c r="B51" s="40"/>
      <c r="C51" s="48" t="s">
        <v>433</v>
      </c>
      <c r="D51" s="25" t="s">
        <v>61</v>
      </c>
      <c r="E51" s="102">
        <v>4</v>
      </c>
      <c r="F51" s="68"/>
      <c r="G51" s="65"/>
      <c r="H51" s="49"/>
      <c r="I51" s="65"/>
      <c r="J51" s="65"/>
      <c r="K51" s="50"/>
      <c r="L51" s="51"/>
      <c r="M51" s="49"/>
      <c r="N51" s="49"/>
      <c r="O51" s="49"/>
      <c r="P51" s="50"/>
    </row>
    <row r="52" spans="1:16" x14ac:dyDescent="0.2">
      <c r="A52" s="39">
        <v>36</v>
      </c>
      <c r="B52" s="40"/>
      <c r="C52" s="48" t="s">
        <v>434</v>
      </c>
      <c r="D52" s="25" t="s">
        <v>61</v>
      </c>
      <c r="E52" s="102">
        <v>4</v>
      </c>
      <c r="F52" s="68"/>
      <c r="G52" s="65"/>
      <c r="H52" s="49"/>
      <c r="I52" s="65"/>
      <c r="J52" s="65"/>
      <c r="K52" s="50"/>
      <c r="L52" s="51"/>
      <c r="M52" s="49"/>
      <c r="N52" s="49"/>
      <c r="O52" s="49"/>
      <c r="P52" s="50"/>
    </row>
    <row r="53" spans="1:16" ht="33.75" x14ac:dyDescent="0.2">
      <c r="A53" s="39">
        <v>37</v>
      </c>
      <c r="B53" s="40"/>
      <c r="C53" s="105" t="s">
        <v>382</v>
      </c>
      <c r="D53" s="25" t="s">
        <v>61</v>
      </c>
      <c r="E53" s="102">
        <v>4</v>
      </c>
      <c r="F53" s="68"/>
      <c r="G53" s="65"/>
      <c r="H53" s="49"/>
      <c r="I53" s="65"/>
      <c r="J53" s="65"/>
      <c r="K53" s="50"/>
      <c r="L53" s="51"/>
      <c r="M53" s="49"/>
      <c r="N53" s="49"/>
      <c r="O53" s="49"/>
      <c r="P53" s="50"/>
    </row>
    <row r="54" spans="1:16" ht="33.75" x14ac:dyDescent="0.2">
      <c r="A54" s="39">
        <v>38</v>
      </c>
      <c r="B54" s="40"/>
      <c r="C54" s="105" t="s">
        <v>383</v>
      </c>
      <c r="D54" s="25" t="s">
        <v>61</v>
      </c>
      <c r="E54" s="102">
        <v>11</v>
      </c>
      <c r="F54" s="68"/>
      <c r="G54" s="65"/>
      <c r="H54" s="49"/>
      <c r="I54" s="65"/>
      <c r="J54" s="65"/>
      <c r="K54" s="50"/>
      <c r="L54" s="51"/>
      <c r="M54" s="49"/>
      <c r="N54" s="49"/>
      <c r="O54" s="49"/>
      <c r="P54" s="50"/>
    </row>
    <row r="55" spans="1:16" ht="33.75" x14ac:dyDescent="0.2">
      <c r="A55" s="39">
        <v>39</v>
      </c>
      <c r="B55" s="40"/>
      <c r="C55" s="105" t="s">
        <v>384</v>
      </c>
      <c r="D55" s="25" t="s">
        <v>61</v>
      </c>
      <c r="E55" s="102">
        <v>6</v>
      </c>
      <c r="F55" s="68"/>
      <c r="G55" s="65"/>
      <c r="H55" s="49"/>
      <c r="I55" s="65"/>
      <c r="J55" s="65"/>
      <c r="K55" s="50"/>
      <c r="L55" s="51"/>
      <c r="M55" s="49"/>
      <c r="N55" s="49"/>
      <c r="O55" s="49"/>
      <c r="P55" s="50"/>
    </row>
    <row r="56" spans="1:16" ht="33.75" x14ac:dyDescent="0.2">
      <c r="A56" s="39">
        <v>40</v>
      </c>
      <c r="B56" s="40"/>
      <c r="C56" s="105" t="s">
        <v>385</v>
      </c>
      <c r="D56" s="25" t="s">
        <v>61</v>
      </c>
      <c r="E56" s="102">
        <v>49</v>
      </c>
      <c r="F56" s="68"/>
      <c r="G56" s="65"/>
      <c r="H56" s="49"/>
      <c r="I56" s="65"/>
      <c r="J56" s="65"/>
      <c r="K56" s="50"/>
      <c r="L56" s="51"/>
      <c r="M56" s="49"/>
      <c r="N56" s="49"/>
      <c r="O56" s="49"/>
      <c r="P56" s="50"/>
    </row>
    <row r="57" spans="1:16" ht="33.75" x14ac:dyDescent="0.2">
      <c r="A57" s="39">
        <v>41</v>
      </c>
      <c r="B57" s="40"/>
      <c r="C57" s="105" t="s">
        <v>386</v>
      </c>
      <c r="D57" s="25" t="s">
        <v>61</v>
      </c>
      <c r="E57" s="102">
        <v>68</v>
      </c>
      <c r="F57" s="68"/>
      <c r="G57" s="65"/>
      <c r="H57" s="49"/>
      <c r="I57" s="65"/>
      <c r="J57" s="65"/>
      <c r="K57" s="50"/>
      <c r="L57" s="51"/>
      <c r="M57" s="49"/>
      <c r="N57" s="49"/>
      <c r="O57" s="49"/>
      <c r="P57" s="50"/>
    </row>
    <row r="58" spans="1:16" ht="33.75" x14ac:dyDescent="0.2">
      <c r="A58" s="39">
        <v>42</v>
      </c>
      <c r="B58" s="40"/>
      <c r="C58" s="105" t="s">
        <v>387</v>
      </c>
      <c r="D58" s="25" t="s">
        <v>61</v>
      </c>
      <c r="E58" s="102">
        <v>21</v>
      </c>
      <c r="F58" s="68"/>
      <c r="G58" s="65"/>
      <c r="H58" s="49"/>
      <c r="I58" s="65"/>
      <c r="J58" s="65"/>
      <c r="K58" s="50"/>
      <c r="L58" s="51"/>
      <c r="M58" s="49"/>
      <c r="N58" s="49"/>
      <c r="O58" s="49"/>
      <c r="P58" s="50"/>
    </row>
    <row r="59" spans="1:16" ht="33.75" x14ac:dyDescent="0.2">
      <c r="A59" s="39">
        <v>43</v>
      </c>
      <c r="B59" s="40"/>
      <c r="C59" s="105" t="s">
        <v>388</v>
      </c>
      <c r="D59" s="25" t="s">
        <v>61</v>
      </c>
      <c r="E59" s="102">
        <v>1</v>
      </c>
      <c r="F59" s="68"/>
      <c r="G59" s="65"/>
      <c r="H59" s="49"/>
      <c r="I59" s="65"/>
      <c r="J59" s="65"/>
      <c r="K59" s="50"/>
      <c r="L59" s="51"/>
      <c r="M59" s="49"/>
      <c r="N59" s="49"/>
      <c r="O59" s="49"/>
      <c r="P59" s="50"/>
    </row>
    <row r="60" spans="1:16" ht="33.75" x14ac:dyDescent="0.2">
      <c r="A60" s="39">
        <v>44</v>
      </c>
      <c r="B60" s="40"/>
      <c r="C60" s="105" t="s">
        <v>389</v>
      </c>
      <c r="D60" s="25" t="s">
        <v>61</v>
      </c>
      <c r="E60" s="102">
        <v>2</v>
      </c>
      <c r="F60" s="68"/>
      <c r="G60" s="65"/>
      <c r="H60" s="49"/>
      <c r="I60" s="65"/>
      <c r="J60" s="65"/>
      <c r="K60" s="50"/>
      <c r="L60" s="51"/>
      <c r="M60" s="49"/>
      <c r="N60" s="49"/>
      <c r="O60" s="49"/>
      <c r="P60" s="50"/>
    </row>
    <row r="61" spans="1:16" ht="33.75" x14ac:dyDescent="0.2">
      <c r="A61" s="39">
        <v>45</v>
      </c>
      <c r="B61" s="40"/>
      <c r="C61" s="105" t="s">
        <v>390</v>
      </c>
      <c r="D61" s="25" t="s">
        <v>61</v>
      </c>
      <c r="E61" s="102">
        <v>153</v>
      </c>
      <c r="F61" s="68"/>
      <c r="G61" s="65"/>
      <c r="H61" s="49"/>
      <c r="I61" s="65"/>
      <c r="J61" s="65"/>
      <c r="K61" s="50"/>
      <c r="L61" s="51"/>
      <c r="M61" s="49"/>
      <c r="N61" s="49"/>
      <c r="O61" s="49"/>
      <c r="P61" s="50"/>
    </row>
    <row r="62" spans="1:16" ht="33.75" x14ac:dyDescent="0.2">
      <c r="A62" s="39">
        <v>46</v>
      </c>
      <c r="B62" s="40"/>
      <c r="C62" s="105" t="s">
        <v>391</v>
      </c>
      <c r="D62" s="25" t="s">
        <v>61</v>
      </c>
      <c r="E62" s="102">
        <v>9</v>
      </c>
      <c r="F62" s="68"/>
      <c r="G62" s="65"/>
      <c r="H62" s="49"/>
      <c r="I62" s="65"/>
      <c r="J62" s="65"/>
      <c r="K62" s="50"/>
      <c r="L62" s="51"/>
      <c r="M62" s="49"/>
      <c r="N62" s="49"/>
      <c r="O62" s="49"/>
      <c r="P62" s="50"/>
    </row>
    <row r="63" spans="1:16" ht="22.5" x14ac:dyDescent="0.2">
      <c r="A63" s="39">
        <v>47</v>
      </c>
      <c r="B63" s="40"/>
      <c r="C63" s="105" t="s">
        <v>392</v>
      </c>
      <c r="D63" s="25" t="s">
        <v>61</v>
      </c>
      <c r="E63" s="102">
        <v>162</v>
      </c>
      <c r="F63" s="68"/>
      <c r="G63" s="65"/>
      <c r="H63" s="49"/>
      <c r="I63" s="65"/>
      <c r="J63" s="65"/>
      <c r="K63" s="50"/>
      <c r="L63" s="51"/>
      <c r="M63" s="49"/>
      <c r="N63" s="49"/>
      <c r="O63" s="49"/>
      <c r="P63" s="50"/>
    </row>
    <row r="64" spans="1:16" x14ac:dyDescent="0.2">
      <c r="A64" s="39">
        <v>48</v>
      </c>
      <c r="B64" s="40"/>
      <c r="C64" s="48" t="s">
        <v>435</v>
      </c>
      <c r="D64" s="25" t="s">
        <v>61</v>
      </c>
      <c r="E64" s="102">
        <v>38</v>
      </c>
      <c r="F64" s="68"/>
      <c r="G64" s="65"/>
      <c r="H64" s="49"/>
      <c r="I64" s="65"/>
      <c r="J64" s="65"/>
      <c r="K64" s="50"/>
      <c r="L64" s="51"/>
      <c r="M64" s="49"/>
      <c r="N64" s="49"/>
      <c r="O64" s="49"/>
      <c r="P64" s="50"/>
    </row>
    <row r="65" spans="1:16" x14ac:dyDescent="0.2">
      <c r="A65" s="39">
        <v>49</v>
      </c>
      <c r="B65" s="40"/>
      <c r="C65" s="48" t="s">
        <v>436</v>
      </c>
      <c r="D65" s="25" t="s">
        <v>61</v>
      </c>
      <c r="E65" s="102">
        <v>36</v>
      </c>
      <c r="F65" s="68"/>
      <c r="G65" s="65"/>
      <c r="H65" s="49"/>
      <c r="I65" s="65"/>
      <c r="J65" s="65"/>
      <c r="K65" s="50"/>
      <c r="L65" s="51"/>
      <c r="M65" s="49"/>
      <c r="N65" s="49"/>
      <c r="O65" s="49"/>
      <c r="P65" s="50"/>
    </row>
    <row r="66" spans="1:16" x14ac:dyDescent="0.2">
      <c r="A66" s="39">
        <v>50</v>
      </c>
      <c r="B66" s="40"/>
      <c r="C66" s="48" t="s">
        <v>437</v>
      </c>
      <c r="D66" s="25" t="s">
        <v>61</v>
      </c>
      <c r="E66" s="102">
        <v>2</v>
      </c>
      <c r="F66" s="68"/>
      <c r="G66" s="65"/>
      <c r="H66" s="49"/>
      <c r="I66" s="65"/>
      <c r="J66" s="65"/>
      <c r="K66" s="50"/>
      <c r="L66" s="51"/>
      <c r="M66" s="49"/>
      <c r="N66" s="49"/>
      <c r="O66" s="49"/>
      <c r="P66" s="50"/>
    </row>
    <row r="67" spans="1:16" x14ac:dyDescent="0.2">
      <c r="A67" s="39">
        <v>51</v>
      </c>
      <c r="B67" s="40"/>
      <c r="C67" s="48" t="s">
        <v>438</v>
      </c>
      <c r="D67" s="25" t="s">
        <v>61</v>
      </c>
      <c r="E67" s="102">
        <v>4</v>
      </c>
      <c r="F67" s="68"/>
      <c r="G67" s="65"/>
      <c r="H67" s="49"/>
      <c r="I67" s="65"/>
      <c r="J67" s="65"/>
      <c r="K67" s="50"/>
      <c r="L67" s="51"/>
      <c r="M67" s="49"/>
      <c r="N67" s="49"/>
      <c r="O67" s="49"/>
      <c r="P67" s="50"/>
    </row>
    <row r="68" spans="1:16" ht="33.75" x14ac:dyDescent="0.2">
      <c r="A68" s="39">
        <v>52</v>
      </c>
      <c r="B68" s="40"/>
      <c r="C68" s="105" t="s">
        <v>393</v>
      </c>
      <c r="D68" s="25" t="s">
        <v>92</v>
      </c>
      <c r="E68" s="102">
        <v>45</v>
      </c>
      <c r="F68" s="68"/>
      <c r="G68" s="65"/>
      <c r="H68" s="49"/>
      <c r="I68" s="65"/>
      <c r="J68" s="65"/>
      <c r="K68" s="50"/>
      <c r="L68" s="51"/>
      <c r="M68" s="49"/>
      <c r="N68" s="49"/>
      <c r="O68" s="49"/>
      <c r="P68" s="50"/>
    </row>
    <row r="69" spans="1:16" ht="33.75" x14ac:dyDescent="0.2">
      <c r="A69" s="39">
        <v>53</v>
      </c>
      <c r="B69" s="40"/>
      <c r="C69" s="105" t="s">
        <v>394</v>
      </c>
      <c r="D69" s="25" t="s">
        <v>92</v>
      </c>
      <c r="E69" s="102">
        <v>20</v>
      </c>
      <c r="F69" s="68"/>
      <c r="G69" s="65"/>
      <c r="H69" s="49"/>
      <c r="I69" s="65"/>
      <c r="J69" s="65"/>
      <c r="K69" s="50"/>
      <c r="L69" s="51"/>
      <c r="M69" s="49"/>
      <c r="N69" s="49"/>
      <c r="O69" s="49"/>
      <c r="P69" s="50"/>
    </row>
    <row r="70" spans="1:16" ht="33.75" x14ac:dyDescent="0.2">
      <c r="A70" s="39">
        <v>54</v>
      </c>
      <c r="B70" s="40"/>
      <c r="C70" s="105" t="s">
        <v>395</v>
      </c>
      <c r="D70" s="25" t="s">
        <v>92</v>
      </c>
      <c r="E70" s="102">
        <v>35</v>
      </c>
      <c r="F70" s="68"/>
      <c r="G70" s="65"/>
      <c r="H70" s="49"/>
      <c r="I70" s="65"/>
      <c r="J70" s="65"/>
      <c r="K70" s="50"/>
      <c r="L70" s="51"/>
      <c r="M70" s="49"/>
      <c r="N70" s="49"/>
      <c r="O70" s="49"/>
      <c r="P70" s="50"/>
    </row>
    <row r="71" spans="1:16" ht="33.75" x14ac:dyDescent="0.2">
      <c r="A71" s="39">
        <v>55</v>
      </c>
      <c r="B71" s="40"/>
      <c r="C71" s="105" t="s">
        <v>396</v>
      </c>
      <c r="D71" s="25" t="s">
        <v>92</v>
      </c>
      <c r="E71" s="102">
        <v>45</v>
      </c>
      <c r="F71" s="68"/>
      <c r="G71" s="65"/>
      <c r="H71" s="49"/>
      <c r="I71" s="65"/>
      <c r="J71" s="65"/>
      <c r="K71" s="50"/>
      <c r="L71" s="51"/>
      <c r="M71" s="49"/>
      <c r="N71" s="49"/>
      <c r="O71" s="49"/>
      <c r="P71" s="50"/>
    </row>
    <row r="72" spans="1:16" ht="33.75" x14ac:dyDescent="0.2">
      <c r="A72" s="39">
        <v>56</v>
      </c>
      <c r="B72" s="40"/>
      <c r="C72" s="105" t="s">
        <v>397</v>
      </c>
      <c r="D72" s="25" t="s">
        <v>92</v>
      </c>
      <c r="E72" s="102">
        <v>35</v>
      </c>
      <c r="F72" s="68"/>
      <c r="G72" s="65"/>
      <c r="H72" s="49"/>
      <c r="I72" s="65"/>
      <c r="J72" s="65"/>
      <c r="K72" s="50"/>
      <c r="L72" s="51"/>
      <c r="M72" s="49"/>
      <c r="N72" s="49"/>
      <c r="O72" s="49"/>
      <c r="P72" s="50"/>
    </row>
    <row r="73" spans="1:16" ht="33.75" x14ac:dyDescent="0.2">
      <c r="A73" s="39">
        <v>57</v>
      </c>
      <c r="B73" s="40"/>
      <c r="C73" s="105" t="s">
        <v>398</v>
      </c>
      <c r="D73" s="25" t="s">
        <v>92</v>
      </c>
      <c r="E73" s="102">
        <v>10</v>
      </c>
      <c r="F73" s="68"/>
      <c r="G73" s="65"/>
      <c r="H73" s="49"/>
      <c r="I73" s="65"/>
      <c r="J73" s="65"/>
      <c r="K73" s="50"/>
      <c r="L73" s="51"/>
      <c r="M73" s="49"/>
      <c r="N73" s="49"/>
      <c r="O73" s="49"/>
      <c r="P73" s="50"/>
    </row>
    <row r="74" spans="1:16" x14ac:dyDescent="0.2">
      <c r="A74" s="39">
        <v>58</v>
      </c>
      <c r="B74" s="40"/>
      <c r="C74" s="48" t="s">
        <v>335</v>
      </c>
      <c r="D74" s="25" t="s">
        <v>75</v>
      </c>
      <c r="E74" s="102">
        <v>1</v>
      </c>
      <c r="F74" s="68"/>
      <c r="G74" s="65"/>
      <c r="H74" s="49"/>
      <c r="I74" s="65"/>
      <c r="J74" s="65"/>
      <c r="K74" s="50"/>
      <c r="L74" s="51"/>
      <c r="M74" s="49"/>
      <c r="N74" s="49"/>
      <c r="O74" s="49"/>
      <c r="P74" s="50"/>
    </row>
    <row r="75" spans="1:16" x14ac:dyDescent="0.2">
      <c r="A75" s="39">
        <v>59</v>
      </c>
      <c r="B75" s="40"/>
      <c r="C75" s="48" t="s">
        <v>336</v>
      </c>
      <c r="D75" s="25" t="s">
        <v>75</v>
      </c>
      <c r="E75" s="102">
        <v>1</v>
      </c>
      <c r="F75" s="68"/>
      <c r="G75" s="65"/>
      <c r="H75" s="49"/>
      <c r="I75" s="65"/>
      <c r="J75" s="65"/>
      <c r="K75" s="50"/>
      <c r="L75" s="51"/>
      <c r="M75" s="49"/>
      <c r="N75" s="49"/>
      <c r="O75" s="49"/>
      <c r="P75" s="50"/>
    </row>
    <row r="76" spans="1:16" x14ac:dyDescent="0.2">
      <c r="A76" s="39">
        <v>60</v>
      </c>
      <c r="B76" s="40"/>
      <c r="C76" s="48" t="s">
        <v>337</v>
      </c>
      <c r="D76" s="25" t="s">
        <v>75</v>
      </c>
      <c r="E76" s="102">
        <v>1</v>
      </c>
      <c r="F76" s="68"/>
      <c r="G76" s="65"/>
      <c r="H76" s="49"/>
      <c r="I76" s="65"/>
      <c r="J76" s="65"/>
      <c r="K76" s="50"/>
      <c r="L76" s="51"/>
      <c r="M76" s="49"/>
      <c r="N76" s="49"/>
      <c r="O76" s="49"/>
      <c r="P76" s="50"/>
    </row>
    <row r="77" spans="1:16" x14ac:dyDescent="0.2">
      <c r="A77" s="39">
        <v>61</v>
      </c>
      <c r="B77" s="40"/>
      <c r="C77" s="48" t="s">
        <v>338</v>
      </c>
      <c r="D77" s="25" t="s">
        <v>75</v>
      </c>
      <c r="E77" s="102">
        <v>1</v>
      </c>
      <c r="F77" s="68"/>
      <c r="G77" s="65"/>
      <c r="H77" s="49"/>
      <c r="I77" s="65"/>
      <c r="J77" s="65"/>
      <c r="K77" s="50"/>
      <c r="L77" s="51"/>
      <c r="M77" s="49"/>
      <c r="N77" s="49"/>
      <c r="O77" s="49"/>
      <c r="P77" s="50"/>
    </row>
    <row r="78" spans="1:16" x14ac:dyDescent="0.2">
      <c r="A78" s="39">
        <v>62</v>
      </c>
      <c r="B78" s="40"/>
      <c r="C78" s="48" t="s">
        <v>339</v>
      </c>
      <c r="D78" s="25" t="s">
        <v>75</v>
      </c>
      <c r="E78" s="102">
        <v>1</v>
      </c>
      <c r="F78" s="68"/>
      <c r="G78" s="65"/>
      <c r="H78" s="49"/>
      <c r="I78" s="65"/>
      <c r="J78" s="65"/>
      <c r="K78" s="50"/>
      <c r="L78" s="51"/>
      <c r="M78" s="49"/>
      <c r="N78" s="49"/>
      <c r="O78" s="49"/>
      <c r="P78" s="50"/>
    </row>
    <row r="79" spans="1:16" ht="22.5" x14ac:dyDescent="0.2">
      <c r="A79" s="39">
        <v>63</v>
      </c>
      <c r="B79" s="40"/>
      <c r="C79" s="48" t="s">
        <v>340</v>
      </c>
      <c r="D79" s="25" t="s">
        <v>75</v>
      </c>
      <c r="E79" s="102">
        <v>1</v>
      </c>
      <c r="F79" s="68"/>
      <c r="G79" s="65"/>
      <c r="H79" s="49"/>
      <c r="I79" s="65"/>
      <c r="J79" s="65"/>
      <c r="K79" s="50"/>
      <c r="L79" s="51"/>
      <c r="M79" s="49"/>
      <c r="N79" s="49"/>
      <c r="O79" s="49"/>
      <c r="P79" s="50"/>
    </row>
    <row r="80" spans="1:16" ht="33.75" x14ac:dyDescent="0.2">
      <c r="A80" s="39">
        <v>64</v>
      </c>
      <c r="B80" s="40"/>
      <c r="C80" s="48" t="s">
        <v>341</v>
      </c>
      <c r="D80" s="25" t="s">
        <v>75</v>
      </c>
      <c r="E80" s="102">
        <v>1</v>
      </c>
      <c r="F80" s="68"/>
      <c r="G80" s="65"/>
      <c r="H80" s="49"/>
      <c r="I80" s="65"/>
      <c r="J80" s="65"/>
      <c r="K80" s="50"/>
      <c r="L80" s="51"/>
      <c r="M80" s="49"/>
      <c r="N80" s="49"/>
      <c r="O80" s="49"/>
      <c r="P80" s="50"/>
    </row>
    <row r="81" spans="1:16" ht="22.5" x14ac:dyDescent="0.2">
      <c r="A81" s="39">
        <v>65</v>
      </c>
      <c r="B81" s="40"/>
      <c r="C81" s="48" t="s">
        <v>342</v>
      </c>
      <c r="D81" s="25" t="s">
        <v>75</v>
      </c>
      <c r="E81" s="102">
        <v>162</v>
      </c>
      <c r="F81" s="68"/>
      <c r="G81" s="65"/>
      <c r="H81" s="49"/>
      <c r="I81" s="65"/>
      <c r="J81" s="65"/>
      <c r="K81" s="50"/>
      <c r="L81" s="51"/>
      <c r="M81" s="49"/>
      <c r="N81" s="49"/>
      <c r="O81" s="49"/>
      <c r="P81" s="50"/>
    </row>
    <row r="82" spans="1:16" ht="22.5" x14ac:dyDescent="0.2">
      <c r="A82" s="39">
        <v>66</v>
      </c>
      <c r="B82" s="40"/>
      <c r="C82" s="48" t="s">
        <v>343</v>
      </c>
      <c r="D82" s="25" t="s">
        <v>75</v>
      </c>
      <c r="E82" s="102">
        <v>153</v>
      </c>
      <c r="F82" s="68"/>
      <c r="G82" s="65"/>
      <c r="H82" s="49"/>
      <c r="I82" s="65"/>
      <c r="J82" s="65"/>
      <c r="K82" s="50"/>
      <c r="L82" s="51"/>
      <c r="M82" s="49"/>
      <c r="N82" s="49"/>
      <c r="O82" s="49"/>
      <c r="P82" s="50"/>
    </row>
    <row r="83" spans="1:16" x14ac:dyDescent="0.2">
      <c r="A83" s="39">
        <v>67</v>
      </c>
      <c r="B83" s="40"/>
      <c r="C83" s="48" t="s">
        <v>344</v>
      </c>
      <c r="D83" s="25" t="s">
        <v>75</v>
      </c>
      <c r="E83" s="102">
        <v>1</v>
      </c>
      <c r="F83" s="68"/>
      <c r="G83" s="65"/>
      <c r="H83" s="49"/>
      <c r="I83" s="65"/>
      <c r="J83" s="65"/>
      <c r="K83" s="50"/>
      <c r="L83" s="51"/>
      <c r="M83" s="49"/>
      <c r="N83" s="49"/>
      <c r="O83" s="49"/>
      <c r="P83" s="50"/>
    </row>
    <row r="84" spans="1:16" x14ac:dyDescent="0.2">
      <c r="A84" s="39">
        <v>68</v>
      </c>
      <c r="B84" s="40"/>
      <c r="C84" s="48" t="s">
        <v>345</v>
      </c>
      <c r="D84" s="25" t="s">
        <v>75</v>
      </c>
      <c r="E84" s="102">
        <v>1</v>
      </c>
      <c r="F84" s="68"/>
      <c r="G84" s="65"/>
      <c r="H84" s="49"/>
      <c r="I84" s="65"/>
      <c r="J84" s="65"/>
      <c r="K84" s="50"/>
      <c r="L84" s="51"/>
      <c r="M84" s="49"/>
      <c r="N84" s="49"/>
      <c r="O84" s="49"/>
      <c r="P84" s="50"/>
    </row>
    <row r="85" spans="1:16" ht="33.75" x14ac:dyDescent="0.2">
      <c r="A85" s="39">
        <v>69</v>
      </c>
      <c r="B85" s="40"/>
      <c r="C85" s="48" t="s">
        <v>346</v>
      </c>
      <c r="D85" s="25" t="s">
        <v>61</v>
      </c>
      <c r="E85" s="102">
        <v>162</v>
      </c>
      <c r="F85" s="68"/>
      <c r="G85" s="65"/>
      <c r="H85" s="49"/>
      <c r="I85" s="65"/>
      <c r="J85" s="65"/>
      <c r="K85" s="50"/>
      <c r="L85" s="51"/>
      <c r="M85" s="49"/>
      <c r="N85" s="49"/>
      <c r="O85" s="49"/>
      <c r="P85" s="50"/>
    </row>
    <row r="86" spans="1:16" x14ac:dyDescent="0.2">
      <c r="A86" s="39">
        <v>70</v>
      </c>
      <c r="B86" s="40"/>
      <c r="C86" s="48" t="s">
        <v>347</v>
      </c>
      <c r="D86" s="25" t="s">
        <v>348</v>
      </c>
      <c r="E86" s="102">
        <v>1</v>
      </c>
      <c r="F86" s="68"/>
      <c r="G86" s="65"/>
      <c r="H86" s="49"/>
      <c r="I86" s="65"/>
      <c r="J86" s="65"/>
      <c r="K86" s="50"/>
      <c r="L86" s="51"/>
      <c r="M86" s="49"/>
      <c r="N86" s="49"/>
      <c r="O86" s="49"/>
      <c r="P86" s="50"/>
    </row>
    <row r="87" spans="1:16" x14ac:dyDescent="0.2">
      <c r="A87" s="39">
        <v>71</v>
      </c>
      <c r="B87" s="40"/>
      <c r="C87" s="48" t="s">
        <v>349</v>
      </c>
      <c r="D87" s="25" t="s">
        <v>348</v>
      </c>
      <c r="E87" s="102">
        <v>1</v>
      </c>
      <c r="F87" s="68"/>
      <c r="G87" s="65"/>
      <c r="H87" s="49"/>
      <c r="I87" s="65"/>
      <c r="J87" s="65"/>
      <c r="K87" s="50"/>
      <c r="L87" s="51"/>
      <c r="M87" s="49"/>
      <c r="N87" s="49"/>
      <c r="O87" s="49"/>
      <c r="P87" s="50"/>
    </row>
    <row r="88" spans="1:16" x14ac:dyDescent="0.2">
      <c r="A88" s="39">
        <v>72</v>
      </c>
      <c r="B88" s="40"/>
      <c r="C88" s="48" t="s">
        <v>350</v>
      </c>
      <c r="D88" s="25" t="s">
        <v>348</v>
      </c>
      <c r="E88" s="102">
        <v>1</v>
      </c>
      <c r="F88" s="68"/>
      <c r="G88" s="65"/>
      <c r="H88" s="49"/>
      <c r="I88" s="65"/>
      <c r="J88" s="65"/>
      <c r="K88" s="50"/>
      <c r="L88" s="51"/>
      <c r="M88" s="49"/>
      <c r="N88" s="49"/>
      <c r="O88" s="49"/>
      <c r="P88" s="50"/>
    </row>
    <row r="89" spans="1:16" x14ac:dyDescent="0.2">
      <c r="A89" s="39">
        <v>73</v>
      </c>
      <c r="B89" s="40"/>
      <c r="C89" s="105" t="s">
        <v>351</v>
      </c>
      <c r="D89" s="25" t="s">
        <v>75</v>
      </c>
      <c r="E89" s="102">
        <v>1</v>
      </c>
      <c r="F89" s="68"/>
      <c r="G89" s="65"/>
      <c r="H89" s="49"/>
      <c r="I89" s="65"/>
      <c r="J89" s="65"/>
      <c r="K89" s="50"/>
      <c r="L89" s="51"/>
      <c r="M89" s="49"/>
      <c r="N89" s="49"/>
      <c r="O89" s="49"/>
      <c r="P89" s="50"/>
    </row>
    <row r="90" spans="1:16" ht="12" thickBot="1" x14ac:dyDescent="0.25">
      <c r="A90" s="39">
        <v>74</v>
      </c>
      <c r="B90" s="40"/>
      <c r="C90" s="105" t="s">
        <v>352</v>
      </c>
      <c r="D90" s="25" t="s">
        <v>75</v>
      </c>
      <c r="E90" s="102">
        <v>1</v>
      </c>
      <c r="F90" s="68"/>
      <c r="G90" s="65"/>
      <c r="H90" s="49"/>
      <c r="I90" s="65"/>
      <c r="J90" s="65"/>
      <c r="K90" s="50"/>
      <c r="L90" s="51"/>
      <c r="M90" s="49"/>
      <c r="N90" s="49"/>
      <c r="O90" s="49"/>
      <c r="P90" s="50"/>
    </row>
    <row r="91" spans="1:16" ht="12" thickBot="1" x14ac:dyDescent="0.25">
      <c r="A91" s="175" t="s">
        <v>130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7"/>
      <c r="L91" s="69">
        <f>SUM(L14:L90)</f>
        <v>0</v>
      </c>
      <c r="M91" s="70">
        <f>SUM(M14:M90)</f>
        <v>0</v>
      </c>
      <c r="N91" s="70">
        <f>SUM(N14:N90)</f>
        <v>0</v>
      </c>
      <c r="O91" s="70">
        <f>SUM(O14:O90)</f>
        <v>0</v>
      </c>
      <c r="P91" s="71">
        <f>SUM(P14:P90)</f>
        <v>0</v>
      </c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" t="s">
        <v>14</v>
      </c>
      <c r="B94" s="17"/>
      <c r="C94" s="174">
        <f>'Kops a'!C34:H34</f>
        <v>0</v>
      </c>
      <c r="D94" s="174"/>
      <c r="E94" s="174"/>
      <c r="F94" s="174"/>
      <c r="G94" s="174"/>
      <c r="H94" s="174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09" t="s">
        <v>15</v>
      </c>
      <c r="D95" s="109"/>
      <c r="E95" s="109"/>
      <c r="F95" s="109"/>
      <c r="G95" s="109"/>
      <c r="H95" s="109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89" t="str">
        <f>'Kops a'!A37</f>
        <v>Tāme sastādīta 2021. gada __. ___________</v>
      </c>
      <c r="B97" s="90"/>
      <c r="C97" s="90"/>
      <c r="D97" s="90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1" t="s">
        <v>37</v>
      </c>
      <c r="B99" s="17"/>
      <c r="C99" s="174">
        <f>'Kops a'!C39:H39</f>
        <v>0</v>
      </c>
      <c r="D99" s="174"/>
      <c r="E99" s="174"/>
      <c r="F99" s="174"/>
      <c r="G99" s="174"/>
      <c r="H99" s="174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17"/>
      <c r="B100" s="17"/>
      <c r="C100" s="109" t="s">
        <v>15</v>
      </c>
      <c r="D100" s="109"/>
      <c r="E100" s="109"/>
      <c r="F100" s="109"/>
      <c r="G100" s="109"/>
      <c r="H100" s="109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A102" s="89" t="s">
        <v>54</v>
      </c>
      <c r="B102" s="90"/>
      <c r="C102" s="94">
        <f>'Kops a'!C42</f>
        <v>0</v>
      </c>
      <c r="D102" s="52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</sheetData>
  <mergeCells count="22">
    <mergeCell ref="C100:H100"/>
    <mergeCell ref="C4:I4"/>
    <mergeCell ref="F12:K12"/>
    <mergeCell ref="J9:M9"/>
    <mergeCell ref="D8:L8"/>
    <mergeCell ref="A91:K91"/>
    <mergeCell ref="C94:H94"/>
    <mergeCell ref="C95:H95"/>
    <mergeCell ref="C99:H9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N9:O9 K14:P90">
    <cfRule type="cellIs" dxfId="33" priority="29" operator="equal">
      <formula>0</formula>
    </cfRule>
  </conditionalFormatting>
  <conditionalFormatting sqref="C2:I2">
    <cfRule type="cellIs" dxfId="32" priority="26" operator="equal">
      <formula>0</formula>
    </cfRule>
  </conditionalFormatting>
  <conditionalFormatting sqref="O10">
    <cfRule type="cellIs" dxfId="31" priority="25" operator="equal">
      <formula>"20__. gada __. _________"</formula>
    </cfRule>
  </conditionalFormatting>
  <conditionalFormatting sqref="A91:K91">
    <cfRule type="containsText" dxfId="30" priority="24" operator="containsText" text="Tiešās izmaksas kopā, t. sk. darba devēja sociālais nodoklis __.__% ">
      <formula>NOT(ISERROR(SEARCH("Tiešās izmaksas kopā, t. sk. darba devēja sociālais nodoklis __.__% ",A91)))</formula>
    </cfRule>
  </conditionalFormatting>
  <conditionalFormatting sqref="L91:P91">
    <cfRule type="cellIs" dxfId="29" priority="19" operator="equal">
      <formula>0</formula>
    </cfRule>
  </conditionalFormatting>
  <conditionalFormatting sqref="C4:I4">
    <cfRule type="cellIs" dxfId="28" priority="18" operator="equal">
      <formula>0</formula>
    </cfRule>
  </conditionalFormatting>
  <conditionalFormatting sqref="D5:L8">
    <cfRule type="cellIs" dxfId="27" priority="14" operator="equal">
      <formula>0</formula>
    </cfRule>
  </conditionalFormatting>
  <conditionalFormatting sqref="P10">
    <cfRule type="cellIs" dxfId="26" priority="10" operator="equal">
      <formula>"20__. gada __. _________"</formula>
    </cfRule>
  </conditionalFormatting>
  <conditionalFormatting sqref="C99:H99">
    <cfRule type="cellIs" dxfId="25" priority="7" operator="equal">
      <formula>0</formula>
    </cfRule>
  </conditionalFormatting>
  <conditionalFormatting sqref="C94:H94">
    <cfRule type="cellIs" dxfId="24" priority="6" operator="equal">
      <formula>0</formula>
    </cfRule>
  </conditionalFormatting>
  <conditionalFormatting sqref="C99:H99 C102 C94:H94">
    <cfRule type="cellIs" dxfId="23" priority="5" operator="equal">
      <formula>0</formula>
    </cfRule>
  </conditionalFormatting>
  <conditionalFormatting sqref="D1">
    <cfRule type="cellIs" dxfId="22" priority="4" operator="equal">
      <formula>0</formula>
    </cfRule>
  </conditionalFormatting>
  <conditionalFormatting sqref="I14:J90 A14:G90">
    <cfRule type="cellIs" dxfId="21" priority="3" operator="equal">
      <formula>0</formula>
    </cfRule>
  </conditionalFormatting>
  <conditionalFormatting sqref="H14:H90">
    <cfRule type="cellIs" dxfId="20" priority="2" operator="equal">
      <formula>0</formula>
    </cfRule>
  </conditionalFormatting>
  <conditionalFormatting sqref="A9">
    <cfRule type="containsText" dxfId="19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9C848299-F747-4D4C-BE47-58A1BBDB8A5B}">
            <xm:f>NOT(ISERROR(SEARCH("Tāme sastādīta ____. gada ___. ______________",A97)))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A97</xm:sqref>
        </x14:conditionalFormatting>
        <x14:conditionalFormatting xmlns:xm="http://schemas.microsoft.com/office/excel/2006/main">
          <x14:cfRule type="containsText" priority="8" operator="containsText" id="{1A9581D5-9790-4D5D-94E5-4E7B8C258AD0}">
            <xm:f>NOT(ISERROR(SEARCH("Sertifikāta Nr. _________________________________",A102)))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74C8-B942-468C-9E35-4B652372A6EE}">
  <sheetPr codeName="Sheet12">
    <pageSetUpPr fitToPage="1"/>
  </sheetPr>
  <dimension ref="A1:P47"/>
  <sheetViews>
    <sheetView topLeftCell="A13" workbookViewId="0">
      <selection activeCell="J38" sqref="J38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8" t="s">
        <v>38</v>
      </c>
      <c r="D1" s="53">
        <f>'Kops a'!A24</f>
        <v>10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58" t="s">
        <v>376</v>
      </c>
      <c r="D2" s="158"/>
      <c r="E2" s="158"/>
      <c r="F2" s="158"/>
      <c r="G2" s="158"/>
      <c r="H2" s="158"/>
      <c r="I2" s="158"/>
      <c r="J2" s="30"/>
    </row>
    <row r="3" spans="1:16" x14ac:dyDescent="0.2">
      <c r="A3" s="31"/>
      <c r="B3" s="31"/>
      <c r="C3" s="118" t="s">
        <v>17</v>
      </c>
      <c r="D3" s="118"/>
      <c r="E3" s="118"/>
      <c r="F3" s="118"/>
      <c r="G3" s="118"/>
      <c r="H3" s="118"/>
      <c r="I3" s="118"/>
      <c r="J3" s="31"/>
    </row>
    <row r="4" spans="1:16" x14ac:dyDescent="0.2">
      <c r="A4" s="31"/>
      <c r="B4" s="31"/>
      <c r="C4" s="159" t="s">
        <v>52</v>
      </c>
      <c r="D4" s="159"/>
      <c r="E4" s="159"/>
      <c r="F4" s="159"/>
      <c r="G4" s="159"/>
      <c r="H4" s="159"/>
      <c r="I4" s="159"/>
      <c r="J4" s="31"/>
    </row>
    <row r="5" spans="1:16" x14ac:dyDescent="0.2">
      <c r="A5" s="23"/>
      <c r="B5" s="23"/>
      <c r="C5" s="28" t="s">
        <v>5</v>
      </c>
      <c r="D5" s="171" t="str">
        <f>'Kops a'!D6</f>
        <v>Daudzdzīvokļu dzīvojamās mājas vienkāršotas fasādes atjaunošana</v>
      </c>
      <c r="E5" s="171"/>
      <c r="F5" s="171"/>
      <c r="G5" s="171"/>
      <c r="H5" s="171"/>
      <c r="I5" s="171"/>
      <c r="J5" s="171"/>
      <c r="K5" s="171"/>
      <c r="L5" s="171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1" t="str">
        <f>'Kops a'!D7</f>
        <v>Daudzdzīvokļu dzīvojamās mājas, Stacijas ielā 12, Olainē vienkāršotas fasādes atjaunošana</v>
      </c>
      <c r="E6" s="171"/>
      <c r="F6" s="171"/>
      <c r="G6" s="171"/>
      <c r="H6" s="171"/>
      <c r="I6" s="171"/>
      <c r="J6" s="171"/>
      <c r="K6" s="171"/>
      <c r="L6" s="171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1" t="str">
        <f>'Kops a'!D8</f>
        <v>Stacijas iela 12, Olaine</v>
      </c>
      <c r="E7" s="171"/>
      <c r="F7" s="171"/>
      <c r="G7" s="171"/>
      <c r="H7" s="171"/>
      <c r="I7" s="171"/>
      <c r="J7" s="171"/>
      <c r="K7" s="171"/>
      <c r="L7" s="17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1" t="str">
        <f>'Kops a'!D9</f>
        <v>Iepirkums Nr. AS OŪS 2021/13_E</v>
      </c>
      <c r="E8" s="171"/>
      <c r="F8" s="171"/>
      <c r="G8" s="171"/>
      <c r="H8" s="171"/>
      <c r="I8" s="171"/>
      <c r="J8" s="171"/>
      <c r="K8" s="171"/>
      <c r="L8" s="171"/>
      <c r="M8" s="17"/>
      <c r="N8" s="17"/>
      <c r="O8" s="17"/>
      <c r="P8" s="17"/>
    </row>
    <row r="9" spans="1:16" ht="11.25" customHeight="1" x14ac:dyDescent="0.2">
      <c r="A9" s="157" t="s">
        <v>377</v>
      </c>
      <c r="B9" s="157"/>
      <c r="C9" s="157"/>
      <c r="D9" s="157"/>
      <c r="E9" s="157"/>
      <c r="F9" s="157"/>
      <c r="G9" s="157"/>
      <c r="H9" s="157"/>
      <c r="I9" s="157"/>
      <c r="J9" s="163" t="s">
        <v>39</v>
      </c>
      <c r="K9" s="163"/>
      <c r="L9" s="163"/>
      <c r="M9" s="163"/>
      <c r="N9" s="170">
        <f>P35</f>
        <v>0</v>
      </c>
      <c r="O9" s="170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2"/>
      <c r="P10" s="91" t="str">
        <f>A41</f>
        <v>Tāme sastādīta 2021. gada __. ___________</v>
      </c>
    </row>
    <row r="11" spans="1:16" ht="12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29" t="s">
        <v>23</v>
      </c>
      <c r="B12" s="165" t="s">
        <v>40</v>
      </c>
      <c r="C12" s="161" t="s">
        <v>41</v>
      </c>
      <c r="D12" s="168" t="s">
        <v>42</v>
      </c>
      <c r="E12" s="172" t="s">
        <v>43</v>
      </c>
      <c r="F12" s="160" t="s">
        <v>44</v>
      </c>
      <c r="G12" s="161"/>
      <c r="H12" s="161"/>
      <c r="I12" s="161"/>
      <c r="J12" s="161"/>
      <c r="K12" s="162"/>
      <c r="L12" s="160" t="s">
        <v>45</v>
      </c>
      <c r="M12" s="161"/>
      <c r="N12" s="161"/>
      <c r="O12" s="161"/>
      <c r="P12" s="162"/>
    </row>
    <row r="13" spans="1:16" ht="126.75" customHeight="1" thickBot="1" x14ac:dyDescent="0.25">
      <c r="A13" s="164"/>
      <c r="B13" s="166"/>
      <c r="C13" s="167"/>
      <c r="D13" s="169"/>
      <c r="E13" s="173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4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4" t="s">
        <v>51</v>
      </c>
    </row>
    <row r="14" spans="1:16" x14ac:dyDescent="0.2">
      <c r="A14" s="97">
        <v>1</v>
      </c>
      <c r="B14" s="98"/>
      <c r="C14" s="99" t="s">
        <v>55</v>
      </c>
      <c r="D14" s="25"/>
      <c r="E14" s="67"/>
      <c r="F14" s="68"/>
      <c r="G14" s="65"/>
      <c r="H14" s="49">
        <f>ROUND(F14*G14,2)</f>
        <v>0</v>
      </c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9">
        <v>1</v>
      </c>
      <c r="B15" s="40"/>
      <c r="C15" s="104" t="s">
        <v>353</v>
      </c>
      <c r="D15" s="25" t="s">
        <v>92</v>
      </c>
      <c r="E15" s="102">
        <v>6</v>
      </c>
      <c r="F15" s="68"/>
      <c r="G15" s="65"/>
      <c r="H15" s="49"/>
      <c r="I15" s="65"/>
      <c r="J15" s="65"/>
      <c r="K15" s="50"/>
      <c r="L15" s="51"/>
      <c r="M15" s="49"/>
      <c r="N15" s="49"/>
      <c r="O15" s="49"/>
      <c r="P15" s="50"/>
    </row>
    <row r="16" spans="1:16" x14ac:dyDescent="0.2">
      <c r="A16" s="39">
        <v>2</v>
      </c>
      <c r="B16" s="40"/>
      <c r="C16" s="104" t="s">
        <v>354</v>
      </c>
      <c r="D16" s="25" t="s">
        <v>59</v>
      </c>
      <c r="E16" s="102">
        <v>6</v>
      </c>
      <c r="F16" s="68"/>
      <c r="G16" s="65"/>
      <c r="H16" s="49"/>
      <c r="I16" s="65"/>
      <c r="J16" s="65"/>
      <c r="K16" s="50"/>
      <c r="L16" s="51"/>
      <c r="M16" s="49"/>
      <c r="N16" s="49"/>
      <c r="O16" s="49"/>
      <c r="P16" s="50"/>
    </row>
    <row r="17" spans="1:16" x14ac:dyDescent="0.2">
      <c r="A17" s="97">
        <v>2</v>
      </c>
      <c r="B17" s="98"/>
      <c r="C17" s="99" t="s">
        <v>355</v>
      </c>
      <c r="D17" s="25"/>
      <c r="E17" s="102"/>
      <c r="F17" s="68"/>
      <c r="G17" s="65"/>
      <c r="H17" s="49"/>
      <c r="I17" s="65"/>
      <c r="J17" s="65"/>
      <c r="K17" s="50"/>
      <c r="L17" s="51"/>
      <c r="M17" s="49"/>
      <c r="N17" s="49"/>
      <c r="O17" s="49"/>
      <c r="P17" s="50"/>
    </row>
    <row r="18" spans="1:16" ht="22.5" x14ac:dyDescent="0.2">
      <c r="A18" s="39">
        <v>1</v>
      </c>
      <c r="B18" s="40"/>
      <c r="C18" s="105" t="s">
        <v>356</v>
      </c>
      <c r="D18" s="25" t="s">
        <v>61</v>
      </c>
      <c r="E18" s="102">
        <v>1</v>
      </c>
      <c r="F18" s="68"/>
      <c r="G18" s="65"/>
      <c r="H18" s="49"/>
      <c r="I18" s="65"/>
      <c r="J18" s="65"/>
      <c r="K18" s="50"/>
      <c r="L18" s="51"/>
      <c r="M18" s="49"/>
      <c r="N18" s="49"/>
      <c r="O18" s="49"/>
      <c r="P18" s="50"/>
    </row>
    <row r="19" spans="1:16" x14ac:dyDescent="0.2">
      <c r="A19" s="39">
        <v>2</v>
      </c>
      <c r="B19" s="40"/>
      <c r="C19" s="48" t="s">
        <v>357</v>
      </c>
      <c r="D19" s="25" t="s">
        <v>358</v>
      </c>
      <c r="E19" s="102">
        <v>1</v>
      </c>
      <c r="F19" s="68"/>
      <c r="G19" s="65"/>
      <c r="H19" s="49"/>
      <c r="I19" s="65"/>
      <c r="J19" s="65"/>
      <c r="K19" s="50"/>
      <c r="L19" s="51"/>
      <c r="M19" s="49"/>
      <c r="N19" s="49"/>
      <c r="O19" s="49"/>
      <c r="P19" s="50"/>
    </row>
    <row r="20" spans="1:16" x14ac:dyDescent="0.2">
      <c r="A20" s="39">
        <v>3</v>
      </c>
      <c r="B20" s="40"/>
      <c r="C20" s="48" t="s">
        <v>492</v>
      </c>
      <c r="D20" s="25" t="s">
        <v>61</v>
      </c>
      <c r="E20" s="102">
        <v>1</v>
      </c>
      <c r="F20" s="68"/>
      <c r="G20" s="65"/>
      <c r="H20" s="49"/>
      <c r="I20" s="65"/>
      <c r="J20" s="65"/>
      <c r="K20" s="50"/>
      <c r="L20" s="51"/>
      <c r="M20" s="49"/>
      <c r="N20" s="49"/>
      <c r="O20" s="49"/>
      <c r="P20" s="50"/>
    </row>
    <row r="21" spans="1:16" x14ac:dyDescent="0.2">
      <c r="A21" s="39">
        <v>4</v>
      </c>
      <c r="B21" s="40"/>
      <c r="C21" s="48" t="s">
        <v>493</v>
      </c>
      <c r="D21" s="25" t="s">
        <v>92</v>
      </c>
      <c r="E21" s="102">
        <v>6</v>
      </c>
      <c r="F21" s="68"/>
      <c r="G21" s="65"/>
      <c r="H21" s="49"/>
      <c r="I21" s="65"/>
      <c r="J21" s="65"/>
      <c r="K21" s="50"/>
      <c r="L21" s="51"/>
      <c r="M21" s="49"/>
      <c r="N21" s="49"/>
      <c r="O21" s="49"/>
      <c r="P21" s="50"/>
    </row>
    <row r="22" spans="1:16" x14ac:dyDescent="0.2">
      <c r="A22" s="39">
        <v>5</v>
      </c>
      <c r="B22" s="40"/>
      <c r="C22" s="48" t="s">
        <v>494</v>
      </c>
      <c r="D22" s="25" t="s">
        <v>92</v>
      </c>
      <c r="E22" s="102">
        <v>30</v>
      </c>
      <c r="F22" s="68"/>
      <c r="G22" s="65"/>
      <c r="H22" s="49"/>
      <c r="I22" s="65"/>
      <c r="J22" s="65"/>
      <c r="K22" s="50"/>
      <c r="L22" s="51"/>
      <c r="M22" s="49"/>
      <c r="N22" s="49"/>
      <c r="O22" s="49"/>
      <c r="P22" s="50"/>
    </row>
    <row r="23" spans="1:16" x14ac:dyDescent="0.2">
      <c r="A23" s="39">
        <v>6</v>
      </c>
      <c r="B23" s="40"/>
      <c r="C23" s="48" t="s">
        <v>495</v>
      </c>
      <c r="D23" s="25" t="s">
        <v>92</v>
      </c>
      <c r="E23" s="102">
        <v>50</v>
      </c>
      <c r="F23" s="68"/>
      <c r="G23" s="65"/>
      <c r="H23" s="49"/>
      <c r="I23" s="65"/>
      <c r="J23" s="65"/>
      <c r="K23" s="50"/>
      <c r="L23" s="51"/>
      <c r="M23" s="49"/>
      <c r="N23" s="49"/>
      <c r="O23" s="49"/>
      <c r="P23" s="50"/>
    </row>
    <row r="24" spans="1:16" x14ac:dyDescent="0.2">
      <c r="A24" s="39">
        <v>7</v>
      </c>
      <c r="B24" s="40"/>
      <c r="C24" s="48" t="s">
        <v>496</v>
      </c>
      <c r="D24" s="25" t="s">
        <v>61</v>
      </c>
      <c r="E24" s="102">
        <v>6</v>
      </c>
      <c r="F24" s="68"/>
      <c r="G24" s="65"/>
      <c r="H24" s="49"/>
      <c r="I24" s="65"/>
      <c r="J24" s="65"/>
      <c r="K24" s="50"/>
      <c r="L24" s="51"/>
      <c r="M24" s="49"/>
      <c r="N24" s="49"/>
      <c r="O24" s="49"/>
      <c r="P24" s="50"/>
    </row>
    <row r="25" spans="1:16" x14ac:dyDescent="0.2">
      <c r="A25" s="39">
        <v>8</v>
      </c>
      <c r="B25" s="40"/>
      <c r="C25" s="48" t="s">
        <v>497</v>
      </c>
      <c r="D25" s="25" t="s">
        <v>61</v>
      </c>
      <c r="E25" s="102">
        <v>1</v>
      </c>
      <c r="F25" s="68"/>
      <c r="G25" s="65"/>
      <c r="H25" s="49"/>
      <c r="I25" s="65"/>
      <c r="J25" s="65"/>
      <c r="K25" s="50"/>
      <c r="L25" s="51"/>
      <c r="M25" s="49"/>
      <c r="N25" s="49"/>
      <c r="O25" s="49"/>
      <c r="P25" s="50"/>
    </row>
    <row r="26" spans="1:16" x14ac:dyDescent="0.2">
      <c r="A26" s="39">
        <v>9</v>
      </c>
      <c r="B26" s="40"/>
      <c r="C26" s="48" t="s">
        <v>498</v>
      </c>
      <c r="D26" s="25" t="s">
        <v>61</v>
      </c>
      <c r="E26" s="102">
        <v>1</v>
      </c>
      <c r="F26" s="68"/>
      <c r="G26" s="65"/>
      <c r="H26" s="49"/>
      <c r="I26" s="65"/>
      <c r="J26" s="65"/>
      <c r="K26" s="50"/>
      <c r="L26" s="51"/>
      <c r="M26" s="49"/>
      <c r="N26" s="49"/>
      <c r="O26" s="49"/>
      <c r="P26" s="50"/>
    </row>
    <row r="27" spans="1:16" ht="22.5" x14ac:dyDescent="0.2">
      <c r="A27" s="39">
        <v>10</v>
      </c>
      <c r="B27" s="40"/>
      <c r="C27" s="105" t="s">
        <v>359</v>
      </c>
      <c r="D27" s="25" t="s">
        <v>61</v>
      </c>
      <c r="E27" s="102">
        <v>1</v>
      </c>
      <c r="F27" s="68"/>
      <c r="G27" s="65"/>
      <c r="H27" s="49"/>
      <c r="I27" s="65"/>
      <c r="J27" s="65"/>
      <c r="K27" s="50"/>
      <c r="L27" s="51"/>
      <c r="M27" s="49"/>
      <c r="N27" s="49"/>
      <c r="O27" s="49"/>
      <c r="P27" s="50"/>
    </row>
    <row r="28" spans="1:16" ht="22.5" x14ac:dyDescent="0.2">
      <c r="A28" s="39">
        <v>11</v>
      </c>
      <c r="B28" s="40"/>
      <c r="C28" s="48" t="s">
        <v>360</v>
      </c>
      <c r="D28" s="25" t="s">
        <v>61</v>
      </c>
      <c r="E28" s="102">
        <v>3</v>
      </c>
      <c r="F28" s="68"/>
      <c r="G28" s="65"/>
      <c r="H28" s="49"/>
      <c r="I28" s="65"/>
      <c r="J28" s="65"/>
      <c r="K28" s="50"/>
      <c r="L28" s="51"/>
      <c r="M28" s="49"/>
      <c r="N28" s="49"/>
      <c r="O28" s="49"/>
      <c r="P28" s="50"/>
    </row>
    <row r="29" spans="1:16" x14ac:dyDescent="0.2">
      <c r="A29" s="39">
        <v>12</v>
      </c>
      <c r="B29" s="40"/>
      <c r="C29" s="48" t="s">
        <v>499</v>
      </c>
      <c r="D29" s="25" t="s">
        <v>61</v>
      </c>
      <c r="E29" s="102">
        <v>3</v>
      </c>
      <c r="F29" s="68"/>
      <c r="G29" s="65"/>
      <c r="H29" s="49"/>
      <c r="I29" s="65"/>
      <c r="J29" s="65"/>
      <c r="K29" s="50"/>
      <c r="L29" s="51"/>
      <c r="M29" s="49"/>
      <c r="N29" s="49"/>
      <c r="O29" s="49"/>
      <c r="P29" s="50"/>
    </row>
    <row r="30" spans="1:16" x14ac:dyDescent="0.2">
      <c r="A30" s="39">
        <v>13</v>
      </c>
      <c r="B30" s="40"/>
      <c r="C30" s="48" t="s">
        <v>361</v>
      </c>
      <c r="D30" s="25" t="s">
        <v>61</v>
      </c>
      <c r="E30" s="102">
        <v>1</v>
      </c>
      <c r="F30" s="68"/>
      <c r="G30" s="65"/>
      <c r="H30" s="49"/>
      <c r="I30" s="65"/>
      <c r="J30" s="65"/>
      <c r="K30" s="50"/>
      <c r="L30" s="51"/>
      <c r="M30" s="49"/>
      <c r="N30" s="49"/>
      <c r="O30" s="49"/>
      <c r="P30" s="50"/>
    </row>
    <row r="31" spans="1:16" x14ac:dyDescent="0.2">
      <c r="A31" s="39">
        <v>14</v>
      </c>
      <c r="B31" s="40"/>
      <c r="C31" s="48" t="s">
        <v>500</v>
      </c>
      <c r="D31" s="25" t="s">
        <v>61</v>
      </c>
      <c r="E31" s="102">
        <v>40</v>
      </c>
      <c r="F31" s="68"/>
      <c r="G31" s="65"/>
      <c r="H31" s="49"/>
      <c r="I31" s="65"/>
      <c r="J31" s="65"/>
      <c r="K31" s="50"/>
      <c r="L31" s="51"/>
      <c r="M31" s="49"/>
      <c r="N31" s="49"/>
      <c r="O31" s="49"/>
      <c r="P31" s="50"/>
    </row>
    <row r="32" spans="1:16" ht="22.5" x14ac:dyDescent="0.2">
      <c r="A32" s="39">
        <v>15</v>
      </c>
      <c r="B32" s="40"/>
      <c r="C32" s="105" t="s">
        <v>362</v>
      </c>
      <c r="D32" s="25" t="s">
        <v>61</v>
      </c>
      <c r="E32" s="102">
        <v>5</v>
      </c>
      <c r="F32" s="68"/>
      <c r="G32" s="65"/>
      <c r="H32" s="49"/>
      <c r="I32" s="65"/>
      <c r="J32" s="65"/>
      <c r="K32" s="50"/>
      <c r="L32" s="51"/>
      <c r="M32" s="49"/>
      <c r="N32" s="49"/>
      <c r="O32" s="49"/>
      <c r="P32" s="50"/>
    </row>
    <row r="33" spans="1:16" x14ac:dyDescent="0.2">
      <c r="A33" s="39">
        <v>16</v>
      </c>
      <c r="B33" s="40"/>
      <c r="C33" s="48" t="s">
        <v>501</v>
      </c>
      <c r="D33" s="25" t="s">
        <v>61</v>
      </c>
      <c r="E33" s="102">
        <v>40</v>
      </c>
      <c r="F33" s="68"/>
      <c r="G33" s="65"/>
      <c r="H33" s="49"/>
      <c r="I33" s="65"/>
      <c r="J33" s="65"/>
      <c r="K33" s="50"/>
      <c r="L33" s="51"/>
      <c r="M33" s="49"/>
      <c r="N33" s="49"/>
      <c r="O33" s="49"/>
      <c r="P33" s="50"/>
    </row>
    <row r="34" spans="1:16" ht="12" thickBot="1" x14ac:dyDescent="0.25">
      <c r="A34" s="39">
        <v>17</v>
      </c>
      <c r="B34" s="40"/>
      <c r="C34" s="48" t="s">
        <v>363</v>
      </c>
      <c r="D34" s="25" t="s">
        <v>358</v>
      </c>
      <c r="E34" s="102">
        <v>1</v>
      </c>
      <c r="F34" s="68"/>
      <c r="G34" s="65"/>
      <c r="H34" s="49"/>
      <c r="I34" s="65"/>
      <c r="J34" s="65"/>
      <c r="K34" s="50"/>
      <c r="L34" s="51"/>
      <c r="M34" s="49"/>
      <c r="N34" s="49"/>
      <c r="O34" s="49"/>
      <c r="P34" s="50"/>
    </row>
    <row r="35" spans="1:16" ht="12" thickBot="1" x14ac:dyDescent="0.25">
      <c r="A35" s="175" t="s">
        <v>130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7"/>
      <c r="L35" s="69">
        <f>SUM(L14:L34)</f>
        <v>0</v>
      </c>
      <c r="M35" s="70">
        <f>SUM(M14:M34)</f>
        <v>0</v>
      </c>
      <c r="N35" s="70">
        <f>SUM(N14:N34)</f>
        <v>0</v>
      </c>
      <c r="O35" s="70">
        <f>SUM(O14:O34)</f>
        <v>0</v>
      </c>
      <c r="P35" s="71">
        <f>SUM(P14:P34)</f>
        <v>0</v>
      </c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14</v>
      </c>
      <c r="B38" s="17"/>
      <c r="C38" s="174">
        <f>'Kops a'!C34:H34</f>
        <v>0</v>
      </c>
      <c r="D38" s="174"/>
      <c r="E38" s="174"/>
      <c r="F38" s="174"/>
      <c r="G38" s="174"/>
      <c r="H38" s="174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09" t="s">
        <v>15</v>
      </c>
      <c r="D39" s="109"/>
      <c r="E39" s="109"/>
      <c r="F39" s="109"/>
      <c r="G39" s="109"/>
      <c r="H39" s="109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9" t="str">
        <f>'Kops a'!A37</f>
        <v>Tāme sastādīta 2021. gada __. ___________</v>
      </c>
      <c r="B41" s="90"/>
      <c r="C41" s="90"/>
      <c r="D41" s="90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37</v>
      </c>
      <c r="B43" s="17"/>
      <c r="C43" s="174">
        <f>'Kops a'!C39:H39</f>
        <v>0</v>
      </c>
      <c r="D43" s="174"/>
      <c r="E43" s="174"/>
      <c r="F43" s="174"/>
      <c r="G43" s="174"/>
      <c r="H43" s="174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09" t="s">
        <v>15</v>
      </c>
      <c r="D44" s="109"/>
      <c r="E44" s="109"/>
      <c r="F44" s="109"/>
      <c r="G44" s="109"/>
      <c r="H44" s="109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9" t="s">
        <v>54</v>
      </c>
      <c r="B46" s="90"/>
      <c r="C46" s="94">
        <f>'Kops a'!C42</f>
        <v>0</v>
      </c>
      <c r="D46" s="52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22">
    <mergeCell ref="C44:H44"/>
    <mergeCell ref="C4:I4"/>
    <mergeCell ref="F12:K12"/>
    <mergeCell ref="J9:M9"/>
    <mergeCell ref="D8:L8"/>
    <mergeCell ref="A35:K35"/>
    <mergeCell ref="C38:H38"/>
    <mergeCell ref="C39:H39"/>
    <mergeCell ref="C43:H43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N9:O9 K14:P34">
    <cfRule type="cellIs" dxfId="16" priority="27" operator="equal">
      <formula>0</formula>
    </cfRule>
  </conditionalFormatting>
  <conditionalFormatting sqref="A9">
    <cfRule type="containsText" dxfId="15" priority="2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4" priority="24" operator="equal">
      <formula>0</formula>
    </cfRule>
  </conditionalFormatting>
  <conditionalFormatting sqref="O10">
    <cfRule type="cellIs" dxfId="13" priority="23" operator="equal">
      <formula>"20__. gada __. _________"</formula>
    </cfRule>
  </conditionalFormatting>
  <conditionalFormatting sqref="A35:K35">
    <cfRule type="containsText" dxfId="12" priority="22" operator="containsText" text="Tiešās izmaksas kopā, t. sk. darba devēja sociālais nodoklis __.__% ">
      <formula>NOT(ISERROR(SEARCH("Tiešās izmaksas kopā, t. sk. darba devēja sociālais nodoklis __.__% ",A35)))</formula>
    </cfRule>
  </conditionalFormatting>
  <conditionalFormatting sqref="L35:P35">
    <cfRule type="cellIs" dxfId="11" priority="17" operator="equal">
      <formula>0</formula>
    </cfRule>
  </conditionalFormatting>
  <conditionalFormatting sqref="C4:I4">
    <cfRule type="cellIs" dxfId="10" priority="16" operator="equal">
      <formula>0</formula>
    </cfRule>
  </conditionalFormatting>
  <conditionalFormatting sqref="D5:L8">
    <cfRule type="cellIs" dxfId="9" priority="13" operator="equal">
      <formula>0</formula>
    </cfRule>
  </conditionalFormatting>
  <conditionalFormatting sqref="P10">
    <cfRule type="cellIs" dxfId="8" priority="9" operator="equal">
      <formula>"20__. gada __. _________"</formula>
    </cfRule>
  </conditionalFormatting>
  <conditionalFormatting sqref="C43:H43">
    <cfRule type="cellIs" dxfId="7" priority="6" operator="equal">
      <formula>0</formula>
    </cfRule>
  </conditionalFormatting>
  <conditionalFormatting sqref="C38:H38">
    <cfRule type="cellIs" dxfId="6" priority="5" operator="equal">
      <formula>0</formula>
    </cfRule>
  </conditionalFormatting>
  <conditionalFormatting sqref="C43:H43 C46 C38:H38">
    <cfRule type="cellIs" dxfId="5" priority="4" operator="equal">
      <formula>0</formula>
    </cfRule>
  </conditionalFormatting>
  <conditionalFormatting sqref="D1">
    <cfRule type="cellIs" dxfId="4" priority="3" operator="equal">
      <formula>0</formula>
    </cfRule>
  </conditionalFormatting>
  <conditionalFormatting sqref="I14:J34 A14:G34">
    <cfRule type="cellIs" dxfId="3" priority="2" operator="equal">
      <formula>0</formula>
    </cfRule>
  </conditionalFormatting>
  <conditionalFormatting sqref="H14:H34">
    <cfRule type="cellIs" dxfId="2" priority="1" operator="equal">
      <formula>0</formula>
    </cfRule>
  </conditionalFormatting>
  <pageMargins left="0.7" right="0.7" top="0.75" bottom="0.75" header="0.3" footer="0.3"/>
  <pageSetup paperSize="9" scale="9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160D584C-64FF-402E-862E-BC36A5AEB0A3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7" operator="containsText" id="{E1217419-522C-47B8-8672-CC9D11C3FC05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>
    <pageSetUpPr fitToPage="1"/>
  </sheetPr>
  <dimension ref="A1:I52"/>
  <sheetViews>
    <sheetView topLeftCell="A7" workbookViewId="0">
      <selection activeCell="C21" sqref="C21:D21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11"/>
      <c r="H1" s="111"/>
      <c r="I1" s="111"/>
    </row>
    <row r="2" spans="1:9" x14ac:dyDescent="0.2">
      <c r="A2" s="117" t="s">
        <v>16</v>
      </c>
      <c r="B2" s="117"/>
      <c r="C2" s="117"/>
      <c r="D2" s="117"/>
      <c r="E2" s="117"/>
      <c r="F2" s="117"/>
      <c r="G2" s="117"/>
      <c r="H2" s="117"/>
      <c r="I2" s="117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18" t="s">
        <v>17</v>
      </c>
      <c r="D4" s="118"/>
      <c r="E4" s="118"/>
      <c r="F4" s="118"/>
      <c r="G4" s="118"/>
      <c r="H4" s="118"/>
      <c r="I4" s="118"/>
    </row>
    <row r="5" spans="1:9" ht="11.25" customHeight="1" x14ac:dyDescent="0.2">
      <c r="A5" s="88"/>
      <c r="B5" s="88"/>
      <c r="C5" s="120" t="s">
        <v>52</v>
      </c>
      <c r="D5" s="120"/>
      <c r="E5" s="120"/>
      <c r="F5" s="120"/>
      <c r="G5" s="120"/>
      <c r="H5" s="120"/>
      <c r="I5" s="120"/>
    </row>
    <row r="6" spans="1:9" x14ac:dyDescent="0.2">
      <c r="A6" s="115" t="s">
        <v>18</v>
      </c>
      <c r="B6" s="115"/>
      <c r="C6" s="115"/>
      <c r="D6" s="119" t="str">
        <f>'Kopt a'!B13</f>
        <v>Daudzdzīvokļu dzīvojamās mājas vienkāršotas fasādes atjaunošana</v>
      </c>
      <c r="E6" s="119"/>
      <c r="F6" s="119"/>
      <c r="G6" s="119"/>
      <c r="H6" s="119"/>
      <c r="I6" s="119"/>
    </row>
    <row r="7" spans="1:9" x14ac:dyDescent="0.2">
      <c r="A7" s="115" t="s">
        <v>6</v>
      </c>
      <c r="B7" s="115"/>
      <c r="C7" s="115"/>
      <c r="D7" s="116" t="str">
        <f>'Kopt a'!B14</f>
        <v>Daudzdzīvokļu dzīvojamās mājas, Stacijas ielā 12, Olainē vienkāršotas fasādes atjaunošana</v>
      </c>
      <c r="E7" s="116"/>
      <c r="F7" s="116"/>
      <c r="G7" s="116"/>
      <c r="H7" s="116"/>
      <c r="I7" s="116"/>
    </row>
    <row r="8" spans="1:9" x14ac:dyDescent="0.2">
      <c r="A8" s="125" t="s">
        <v>19</v>
      </c>
      <c r="B8" s="125"/>
      <c r="C8" s="125"/>
      <c r="D8" s="116" t="str">
        <f>'Kopt a'!B15</f>
        <v>Stacijas iela 12, Olaine</v>
      </c>
      <c r="E8" s="116"/>
      <c r="F8" s="116"/>
      <c r="G8" s="116"/>
      <c r="H8" s="116"/>
      <c r="I8" s="116"/>
    </row>
    <row r="9" spans="1:9" x14ac:dyDescent="0.2">
      <c r="A9" s="125" t="s">
        <v>20</v>
      </c>
      <c r="B9" s="125"/>
      <c r="C9" s="125"/>
      <c r="D9" s="116" t="str">
        <f>'Kopt a'!B16</f>
        <v>Iepirkums Nr. AS OŪS 2021/13_E</v>
      </c>
      <c r="E9" s="116"/>
      <c r="F9" s="116"/>
      <c r="G9" s="116"/>
      <c r="H9" s="116"/>
      <c r="I9" s="116"/>
    </row>
    <row r="10" spans="1:9" x14ac:dyDescent="0.2">
      <c r="C10" s="4" t="s">
        <v>21</v>
      </c>
      <c r="D10" s="126" t="e">
        <f>E29</f>
        <v>#VALUE!</v>
      </c>
      <c r="E10" s="126"/>
      <c r="F10" s="81"/>
      <c r="G10" s="81"/>
      <c r="H10" s="81"/>
      <c r="I10" s="81"/>
    </row>
    <row r="11" spans="1:9" x14ac:dyDescent="0.2">
      <c r="C11" s="4" t="s">
        <v>22</v>
      </c>
      <c r="D11" s="126">
        <f>I25</f>
        <v>0</v>
      </c>
      <c r="E11" s="126"/>
      <c r="F11" s="81"/>
      <c r="G11" s="81"/>
      <c r="H11" s="81"/>
      <c r="I11" s="81"/>
    </row>
    <row r="12" spans="1:9" ht="12" thickBot="1" x14ac:dyDescent="0.25">
      <c r="F12" s="18"/>
      <c r="G12" s="18"/>
      <c r="H12" s="18"/>
      <c r="I12" s="18"/>
    </row>
    <row r="13" spans="1:9" x14ac:dyDescent="0.2">
      <c r="A13" s="129" t="s">
        <v>23</v>
      </c>
      <c r="B13" s="131" t="s">
        <v>24</v>
      </c>
      <c r="C13" s="133" t="s">
        <v>25</v>
      </c>
      <c r="D13" s="134"/>
      <c r="E13" s="137" t="s">
        <v>26</v>
      </c>
      <c r="F13" s="121" t="s">
        <v>27</v>
      </c>
      <c r="G13" s="122"/>
      <c r="H13" s="122"/>
      <c r="I13" s="123" t="s">
        <v>28</v>
      </c>
    </row>
    <row r="14" spans="1:9" ht="23.25" thickBot="1" x14ac:dyDescent="0.25">
      <c r="A14" s="130"/>
      <c r="B14" s="132"/>
      <c r="C14" s="135"/>
      <c r="D14" s="136"/>
      <c r="E14" s="138"/>
      <c r="F14" s="19" t="s">
        <v>29</v>
      </c>
      <c r="G14" s="20" t="s">
        <v>30</v>
      </c>
      <c r="H14" s="20" t="s">
        <v>31</v>
      </c>
      <c r="I14" s="124"/>
    </row>
    <row r="15" spans="1:9" x14ac:dyDescent="0.2">
      <c r="A15" s="75">
        <v>1</v>
      </c>
      <c r="B15" s="24" t="str">
        <f>IF(A15=0,0,CONCATENATE("Lt-",A15))</f>
        <v>Lt-1</v>
      </c>
      <c r="C15" s="139" t="str">
        <f>'1a'!C2:I2</f>
        <v>Ieejas mezgla atjaunošana</v>
      </c>
      <c r="D15" s="140"/>
      <c r="E15" s="61">
        <f>'1a'!P102</f>
        <v>0</v>
      </c>
      <c r="F15" s="56">
        <f>'1a'!M102</f>
        <v>0</v>
      </c>
      <c r="G15" s="57">
        <f>'1a'!N102</f>
        <v>0</v>
      </c>
      <c r="H15" s="57">
        <f>'1a'!O102</f>
        <v>0</v>
      </c>
      <c r="I15" s="58">
        <f>'1a'!L102</f>
        <v>0</v>
      </c>
    </row>
    <row r="16" spans="1:9" x14ac:dyDescent="0.2">
      <c r="A16" s="76">
        <v>2</v>
      </c>
      <c r="B16" s="25" t="str">
        <f>IF(A16=0,0,CONCATENATE("Lt-",A16))</f>
        <v>Lt-2</v>
      </c>
      <c r="C16" s="127" t="str">
        <f>'2a'!C2:I2</f>
        <v>Jumta atjaunošana</v>
      </c>
      <c r="D16" s="128"/>
      <c r="E16" s="62">
        <f>'2a'!P76</f>
        <v>0</v>
      </c>
      <c r="F16" s="47">
        <f>'2a'!M76</f>
        <v>0</v>
      </c>
      <c r="G16" s="59">
        <f>'2a'!N76</f>
        <v>0</v>
      </c>
      <c r="H16" s="59">
        <f>'2a'!O76</f>
        <v>0</v>
      </c>
      <c r="I16" s="60">
        <f>'2a'!L76</f>
        <v>0</v>
      </c>
    </row>
    <row r="17" spans="1:9" x14ac:dyDescent="0.2">
      <c r="A17" s="76">
        <v>3</v>
      </c>
      <c r="B17" s="25" t="str">
        <f t="shared" ref="B17:B24" si="0">IF(A17=0,0,CONCATENATE("Lt-",A17))</f>
        <v>Lt-3</v>
      </c>
      <c r="C17" s="127" t="str">
        <f>'3a'!C2:I2</f>
        <v>Siltināšanas un apdares darbi</v>
      </c>
      <c r="D17" s="128"/>
      <c r="E17" s="63">
        <f>'3a'!P108</f>
        <v>0</v>
      </c>
      <c r="F17" s="47">
        <f>'3a'!M108</f>
        <v>0</v>
      </c>
      <c r="G17" s="59">
        <f>'3a'!N108</f>
        <v>0</v>
      </c>
      <c r="H17" s="59">
        <f>'3a'!O108</f>
        <v>0</v>
      </c>
      <c r="I17" s="60">
        <f>'3a'!L108</f>
        <v>0</v>
      </c>
    </row>
    <row r="18" spans="1:9" ht="11.25" customHeight="1" x14ac:dyDescent="0.2">
      <c r="A18" s="76">
        <v>4</v>
      </c>
      <c r="B18" s="25" t="str">
        <f t="shared" si="0"/>
        <v>Lt-4</v>
      </c>
      <c r="C18" s="127" t="str">
        <f>'4a'!C2:I2</f>
        <v>Lodžijas un balkonu atjaunošanas darbi</v>
      </c>
      <c r="D18" s="128"/>
      <c r="E18" s="63">
        <f>'4a'!P145</f>
        <v>0</v>
      </c>
      <c r="F18" s="47">
        <f>'4a'!M145</f>
        <v>0</v>
      </c>
      <c r="G18" s="59">
        <f>'4a'!N145</f>
        <v>0</v>
      </c>
      <c r="H18" s="59">
        <f>'4a'!O145</f>
        <v>0</v>
      </c>
      <c r="I18" s="60">
        <f>'4a'!L145</f>
        <v>0</v>
      </c>
    </row>
    <row r="19" spans="1:9" x14ac:dyDescent="0.2">
      <c r="A19" s="76">
        <v>5</v>
      </c>
      <c r="B19" s="25" t="str">
        <f t="shared" si="0"/>
        <v>Lt-5</v>
      </c>
      <c r="C19" s="127" t="str">
        <f>'5a'!C2:I2</f>
        <v>Pagraba griestu atjaunošanas darbi</v>
      </c>
      <c r="D19" s="128"/>
      <c r="E19" s="63">
        <f>'5a'!P37</f>
        <v>0</v>
      </c>
      <c r="F19" s="47">
        <f>'5a'!M37</f>
        <v>0</v>
      </c>
      <c r="G19" s="59">
        <f>'5a'!N37</f>
        <v>0</v>
      </c>
      <c r="H19" s="59">
        <f>'5a'!O37</f>
        <v>0</v>
      </c>
      <c r="I19" s="60">
        <f>'5a'!L37</f>
        <v>0</v>
      </c>
    </row>
    <row r="20" spans="1:9" x14ac:dyDescent="0.2">
      <c r="A20" s="76">
        <v>6</v>
      </c>
      <c r="B20" s="25" t="str">
        <f t="shared" si="0"/>
        <v>Lt-6</v>
      </c>
      <c r="C20" s="127" t="str">
        <f>'6a'!C2:I2</f>
        <v>Logu un durvju maiņa</v>
      </c>
      <c r="D20" s="128"/>
      <c r="E20" s="63">
        <f>'6a'!P105</f>
        <v>0</v>
      </c>
      <c r="F20" s="47">
        <f>'6a'!M105</f>
        <v>0</v>
      </c>
      <c r="G20" s="59">
        <f>'6a'!N105</f>
        <v>0</v>
      </c>
      <c r="H20" s="59">
        <f>'6a'!O105</f>
        <v>0</v>
      </c>
      <c r="I20" s="60">
        <f>'6a'!L105</f>
        <v>0</v>
      </c>
    </row>
    <row r="21" spans="1:9" x14ac:dyDescent="0.2">
      <c r="A21" s="76">
        <v>7</v>
      </c>
      <c r="B21" s="25" t="str">
        <f t="shared" si="0"/>
        <v>Lt-7</v>
      </c>
      <c r="C21" s="127" t="str">
        <f>'7a'!C2:I2</f>
        <v>Iekšējie apdares darbi</v>
      </c>
      <c r="D21" s="128"/>
      <c r="E21" s="63">
        <f>'7a'!P27</f>
        <v>0</v>
      </c>
      <c r="F21" s="47">
        <f>'7a'!M27</f>
        <v>0</v>
      </c>
      <c r="G21" s="59">
        <f>'7a'!N27</f>
        <v>0</v>
      </c>
      <c r="H21" s="59">
        <f>'7a'!O27</f>
        <v>0</v>
      </c>
      <c r="I21" s="60">
        <f>'7a'!L27</f>
        <v>0</v>
      </c>
    </row>
    <row r="22" spans="1:9" x14ac:dyDescent="0.2">
      <c r="A22" s="76">
        <v>8</v>
      </c>
      <c r="B22" s="25" t="str">
        <f t="shared" si="0"/>
        <v>Lt-8</v>
      </c>
      <c r="C22" s="127" t="str">
        <f>'8a'!C2:I2</f>
        <v>Ventilācijas atjaunošanas darbi</v>
      </c>
      <c r="D22" s="128"/>
      <c r="E22" s="63">
        <f>'8a'!P42</f>
        <v>0</v>
      </c>
      <c r="F22" s="47">
        <f>'8a'!M42</f>
        <v>0</v>
      </c>
      <c r="G22" s="59">
        <f>'8a'!N42</f>
        <v>0</v>
      </c>
      <c r="H22" s="59">
        <f>'8a'!O42</f>
        <v>0</v>
      </c>
      <c r="I22" s="60">
        <f>'8a'!L42</f>
        <v>0</v>
      </c>
    </row>
    <row r="23" spans="1:9" x14ac:dyDescent="0.2">
      <c r="A23" s="76">
        <v>9</v>
      </c>
      <c r="B23" s="25" t="str">
        <f t="shared" si="0"/>
        <v>Lt-9</v>
      </c>
      <c r="C23" s="127" t="str">
        <f>'9a'!C2:I2</f>
        <v>Apkures sistēmas atjaunošana</v>
      </c>
      <c r="D23" s="128"/>
      <c r="E23" s="63">
        <f>'9a'!P91</f>
        <v>0</v>
      </c>
      <c r="F23" s="47">
        <f>'9a'!M91</f>
        <v>0</v>
      </c>
      <c r="G23" s="59">
        <f>'9a'!N91</f>
        <v>0</v>
      </c>
      <c r="H23" s="59">
        <f>'9a'!O91</f>
        <v>0</v>
      </c>
      <c r="I23" s="60">
        <f>'9a'!L91</f>
        <v>0</v>
      </c>
    </row>
    <row r="24" spans="1:9" ht="12" thickBot="1" x14ac:dyDescent="0.25">
      <c r="A24" s="77">
        <v>10</v>
      </c>
      <c r="B24" s="26" t="str">
        <f t="shared" si="0"/>
        <v>Lt-10</v>
      </c>
      <c r="C24" s="141" t="str">
        <f>'10a'!C2:I2</f>
        <v>Zibensaizsardzības izbūves darbi</v>
      </c>
      <c r="D24" s="142"/>
      <c r="E24" s="63">
        <f>'10a'!P35</f>
        <v>0</v>
      </c>
      <c r="F24" s="47">
        <f>'10a'!M35</f>
        <v>0</v>
      </c>
      <c r="G24" s="59">
        <f>'10a'!N35</f>
        <v>0</v>
      </c>
      <c r="H24" s="59">
        <f>'10a'!O35</f>
        <v>0</v>
      </c>
      <c r="I24" s="60">
        <f>'10a'!L35</f>
        <v>0</v>
      </c>
    </row>
    <row r="25" spans="1:9" ht="12" thickBot="1" x14ac:dyDescent="0.25">
      <c r="A25" s="143" t="s">
        <v>32</v>
      </c>
      <c r="B25" s="144"/>
      <c r="C25" s="144"/>
      <c r="D25" s="144"/>
      <c r="E25" s="42">
        <f>SUM(E15:E24)</f>
        <v>0</v>
      </c>
      <c r="F25" s="41">
        <f>SUM(F15:F24)</f>
        <v>0</v>
      </c>
      <c r="G25" s="41">
        <f>SUM(G15:G24)</f>
        <v>0</v>
      </c>
      <c r="H25" s="41">
        <f>SUM(H15:H24)</f>
        <v>0</v>
      </c>
      <c r="I25" s="42">
        <f>SUM(I15:I24)</f>
        <v>0</v>
      </c>
    </row>
    <row r="26" spans="1:9" x14ac:dyDescent="0.2">
      <c r="A26" s="145" t="s">
        <v>33</v>
      </c>
      <c r="B26" s="146"/>
      <c r="C26" s="147"/>
      <c r="D26" s="72" t="s">
        <v>381</v>
      </c>
      <c r="E26" s="43" t="e">
        <f>ROUND(E25*$D26,2)</f>
        <v>#VALUE!</v>
      </c>
      <c r="F26" s="44"/>
      <c r="G26" s="44"/>
      <c r="H26" s="44"/>
      <c r="I26" s="44"/>
    </row>
    <row r="27" spans="1:9" x14ac:dyDescent="0.2">
      <c r="A27" s="148" t="s">
        <v>34</v>
      </c>
      <c r="B27" s="149"/>
      <c r="C27" s="150"/>
      <c r="D27" s="73" t="s">
        <v>381</v>
      </c>
      <c r="E27" s="45" t="e">
        <f>ROUND(E26*$D27,2)</f>
        <v>#VALUE!</v>
      </c>
      <c r="F27" s="44"/>
      <c r="G27" s="44"/>
      <c r="H27" s="44"/>
      <c r="I27" s="44"/>
    </row>
    <row r="28" spans="1:9" x14ac:dyDescent="0.2">
      <c r="A28" s="151" t="s">
        <v>35</v>
      </c>
      <c r="B28" s="152"/>
      <c r="C28" s="153"/>
      <c r="D28" s="74" t="s">
        <v>381</v>
      </c>
      <c r="E28" s="45" t="e">
        <f>ROUND(E25*$D28,2)</f>
        <v>#VALUE!</v>
      </c>
      <c r="F28" s="44"/>
      <c r="G28" s="44"/>
      <c r="H28" s="44"/>
      <c r="I28" s="44"/>
    </row>
    <row r="29" spans="1:9" ht="12" thickBot="1" x14ac:dyDescent="0.25">
      <c r="A29" s="154" t="s">
        <v>36</v>
      </c>
      <c r="B29" s="155"/>
      <c r="C29" s="156"/>
      <c r="D29" s="22"/>
      <c r="E29" s="46" t="e">
        <f>SUM(E25:E28)-E27</f>
        <v>#VALUE!</v>
      </c>
      <c r="F29" s="44"/>
      <c r="G29" s="44"/>
      <c r="H29" s="44"/>
      <c r="I29" s="44"/>
    </row>
    <row r="30" spans="1:9" x14ac:dyDescent="0.2">
      <c r="G30" s="21"/>
    </row>
    <row r="31" spans="1:9" x14ac:dyDescent="0.2">
      <c r="C31" s="17"/>
      <c r="D31" s="17"/>
      <c r="E31" s="17"/>
      <c r="F31" s="23"/>
      <c r="G31" s="23"/>
      <c r="H31" s="23"/>
      <c r="I31" s="23"/>
    </row>
    <row r="34" spans="1:8" x14ac:dyDescent="0.2">
      <c r="A34" s="1" t="s">
        <v>14</v>
      </c>
      <c r="B34" s="17"/>
      <c r="C34" s="114"/>
      <c r="D34" s="114"/>
      <c r="E34" s="114"/>
      <c r="F34" s="114"/>
      <c r="G34" s="114"/>
      <c r="H34" s="114"/>
    </row>
    <row r="35" spans="1:8" x14ac:dyDescent="0.2">
      <c r="A35" s="17"/>
      <c r="B35" s="17"/>
      <c r="C35" s="109" t="s">
        <v>15</v>
      </c>
      <c r="D35" s="109"/>
      <c r="E35" s="109"/>
      <c r="F35" s="109"/>
      <c r="G35" s="109"/>
      <c r="H35" s="109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89" t="str">
        <f>'Kopt a'!A36</f>
        <v>Tāme sastādīta 2021. gada __. ___________</v>
      </c>
      <c r="B37" s="90"/>
      <c r="C37" s="90"/>
      <c r="D37" s="90"/>
      <c r="F37" s="17"/>
      <c r="G37" s="17"/>
      <c r="H37" s="17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1" t="s">
        <v>37</v>
      </c>
      <c r="B39" s="17"/>
      <c r="C39" s="114"/>
      <c r="D39" s="114"/>
      <c r="E39" s="114"/>
      <c r="F39" s="114"/>
      <c r="G39" s="114"/>
      <c r="H39" s="114"/>
    </row>
    <row r="40" spans="1:8" x14ac:dyDescent="0.2">
      <c r="A40" s="17"/>
      <c r="B40" s="17"/>
      <c r="C40" s="109" t="s">
        <v>15</v>
      </c>
      <c r="D40" s="109"/>
      <c r="E40" s="109"/>
      <c r="F40" s="109"/>
      <c r="G40" s="109"/>
      <c r="H40" s="109"/>
    </row>
    <row r="41" spans="1:8" x14ac:dyDescent="0.2">
      <c r="A41" s="17"/>
      <c r="B41" s="17"/>
      <c r="C41" s="17"/>
      <c r="D41" s="17"/>
      <c r="E41" s="17"/>
      <c r="F41" s="17"/>
      <c r="G41" s="17"/>
      <c r="H41" s="17"/>
    </row>
    <row r="42" spans="1:8" x14ac:dyDescent="0.2">
      <c r="A42" s="89" t="s">
        <v>53</v>
      </c>
      <c r="B42" s="90"/>
      <c r="C42" s="95"/>
      <c r="D42" s="90"/>
      <c r="F42" s="17"/>
      <c r="G42" s="17"/>
      <c r="H42" s="17"/>
    </row>
    <row r="52" spans="5:9" x14ac:dyDescent="0.2">
      <c r="E52" s="21"/>
      <c r="F52" s="21"/>
      <c r="G52" s="21"/>
      <c r="H52" s="21"/>
      <c r="I52" s="21"/>
    </row>
  </sheetData>
  <mergeCells count="39">
    <mergeCell ref="C35:H35"/>
    <mergeCell ref="C39:H39"/>
    <mergeCell ref="C40:H40"/>
    <mergeCell ref="A25:D25"/>
    <mergeCell ref="A26:C26"/>
    <mergeCell ref="A27:C27"/>
    <mergeCell ref="A28:C28"/>
    <mergeCell ref="A29:C29"/>
    <mergeCell ref="C21:D21"/>
    <mergeCell ref="C22:D22"/>
    <mergeCell ref="C23:D23"/>
    <mergeCell ref="C24:D24"/>
    <mergeCell ref="C34:H34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5:I25">
    <cfRule type="cellIs" dxfId="180" priority="19" operator="equal">
      <formula>0</formula>
    </cfRule>
  </conditionalFormatting>
  <conditionalFormatting sqref="D10:E11">
    <cfRule type="cellIs" dxfId="179" priority="18" operator="equal">
      <formula>0</formula>
    </cfRule>
  </conditionalFormatting>
  <conditionalFormatting sqref="E15 C15:D24 E26:E29 I15:I24">
    <cfRule type="cellIs" dxfId="178" priority="16" operator="equal">
      <formula>0</formula>
    </cfRule>
  </conditionalFormatting>
  <conditionalFormatting sqref="D26:D28">
    <cfRule type="cellIs" dxfId="177" priority="14" operator="equal">
      <formula>0</formula>
    </cfRule>
  </conditionalFormatting>
  <conditionalFormatting sqref="C39:H39">
    <cfRule type="cellIs" dxfId="176" priority="11" operator="equal">
      <formula>0</formula>
    </cfRule>
  </conditionalFormatting>
  <conditionalFormatting sqref="C34:H34">
    <cfRule type="cellIs" dxfId="175" priority="10" operator="equal">
      <formula>0</formula>
    </cfRule>
  </conditionalFormatting>
  <conditionalFormatting sqref="E15:E24">
    <cfRule type="cellIs" dxfId="174" priority="8" operator="equal">
      <formula>0</formula>
    </cfRule>
  </conditionalFormatting>
  <conditionalFormatting sqref="F15:I24">
    <cfRule type="cellIs" dxfId="173" priority="7" operator="equal">
      <formula>0</formula>
    </cfRule>
  </conditionalFormatting>
  <conditionalFormatting sqref="D6:I9">
    <cfRule type="cellIs" dxfId="172" priority="6" operator="equal">
      <formula>0</formula>
    </cfRule>
  </conditionalFormatting>
  <conditionalFormatting sqref="C42">
    <cfRule type="cellIs" dxfId="171" priority="4" operator="equal">
      <formula>0</formula>
    </cfRule>
  </conditionalFormatting>
  <conditionalFormatting sqref="B15:B24">
    <cfRule type="cellIs" dxfId="170" priority="3" operator="equal">
      <formula>0</formula>
    </cfRule>
  </conditionalFormatting>
  <conditionalFormatting sqref="A15:A24">
    <cfRule type="cellIs" dxfId="169" priority="1" operator="equal">
      <formula>0</formula>
    </cfRule>
  </conditionalFormatting>
  <pageMargins left="0.7" right="0.7" top="0.75" bottom="0.75" header="0.3" footer="0.3"/>
  <pageSetup paperSize="9" scale="92" fitToHeight="0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>
    <pageSetUpPr fitToPage="1"/>
  </sheetPr>
  <dimension ref="A1:P114"/>
  <sheetViews>
    <sheetView topLeftCell="A76" workbookViewId="0">
      <selection activeCell="U97" sqref="U9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8" t="s">
        <v>38</v>
      </c>
      <c r="D1" s="53">
        <v>1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58" t="s">
        <v>367</v>
      </c>
      <c r="D2" s="158"/>
      <c r="E2" s="158"/>
      <c r="F2" s="158"/>
      <c r="G2" s="158"/>
      <c r="H2" s="158"/>
      <c r="I2" s="158"/>
      <c r="J2" s="30"/>
    </row>
    <row r="3" spans="1:16" x14ac:dyDescent="0.2">
      <c r="A3" s="31"/>
      <c r="B3" s="31"/>
      <c r="C3" s="118" t="s">
        <v>17</v>
      </c>
      <c r="D3" s="118"/>
      <c r="E3" s="118"/>
      <c r="F3" s="118"/>
      <c r="G3" s="118"/>
      <c r="H3" s="118"/>
      <c r="I3" s="118"/>
      <c r="J3" s="31"/>
    </row>
    <row r="4" spans="1:16" x14ac:dyDescent="0.2">
      <c r="A4" s="31"/>
      <c r="B4" s="31"/>
      <c r="C4" s="159" t="s">
        <v>52</v>
      </c>
      <c r="D4" s="159"/>
      <c r="E4" s="159"/>
      <c r="F4" s="159"/>
      <c r="G4" s="159"/>
      <c r="H4" s="159"/>
      <c r="I4" s="159"/>
      <c r="J4" s="31"/>
    </row>
    <row r="5" spans="1:16" ht="11.25" customHeight="1" x14ac:dyDescent="0.2">
      <c r="A5" s="23"/>
      <c r="B5" s="23"/>
      <c r="C5" s="28" t="s">
        <v>5</v>
      </c>
      <c r="D5" s="171" t="str">
        <f>'Kops a'!D6</f>
        <v>Daudzdzīvokļu dzīvojamās mājas vienkāršotas fasādes atjaunošana</v>
      </c>
      <c r="E5" s="171"/>
      <c r="F5" s="171"/>
      <c r="G5" s="171"/>
      <c r="H5" s="171"/>
      <c r="I5" s="171"/>
      <c r="J5" s="171"/>
      <c r="K5" s="171"/>
      <c r="L5" s="171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1" t="str">
        <f>'Kops a'!D7</f>
        <v>Daudzdzīvokļu dzīvojamās mājas, Stacijas ielā 12, Olainē vienkāršotas fasādes atjaunošana</v>
      </c>
      <c r="E6" s="171"/>
      <c r="F6" s="171"/>
      <c r="G6" s="171"/>
      <c r="H6" s="171"/>
      <c r="I6" s="171"/>
      <c r="J6" s="171"/>
      <c r="K6" s="171"/>
      <c r="L6" s="171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1" t="str">
        <f>'Kops a'!D8</f>
        <v>Stacijas iela 12, Olaine</v>
      </c>
      <c r="E7" s="171"/>
      <c r="F7" s="171"/>
      <c r="G7" s="171"/>
      <c r="H7" s="171"/>
      <c r="I7" s="171"/>
      <c r="J7" s="171"/>
      <c r="K7" s="171"/>
      <c r="L7" s="17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1" t="str">
        <f>'Kops a'!D9</f>
        <v>Iepirkums Nr. AS OŪS 2021/13_E</v>
      </c>
      <c r="E8" s="171"/>
      <c r="F8" s="171"/>
      <c r="G8" s="171"/>
      <c r="H8" s="171"/>
      <c r="I8" s="171"/>
      <c r="J8" s="171"/>
      <c r="K8" s="171"/>
      <c r="L8" s="171"/>
      <c r="M8" s="17"/>
      <c r="N8" s="17"/>
      <c r="O8" s="17"/>
      <c r="P8" s="17"/>
    </row>
    <row r="9" spans="1:16" ht="11.25" customHeight="1" x14ac:dyDescent="0.2">
      <c r="A9" s="157" t="s">
        <v>377</v>
      </c>
      <c r="B9" s="157"/>
      <c r="C9" s="157"/>
      <c r="D9" s="157"/>
      <c r="E9" s="157"/>
      <c r="F9" s="157"/>
      <c r="G9" s="157"/>
      <c r="H9" s="157"/>
      <c r="I9" s="157"/>
      <c r="J9" s="163" t="s">
        <v>39</v>
      </c>
      <c r="K9" s="163"/>
      <c r="L9" s="163"/>
      <c r="M9" s="163"/>
      <c r="N9" s="170">
        <f>P102</f>
        <v>0</v>
      </c>
      <c r="O9" s="170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3"/>
      <c r="P10" s="91" t="str">
        <f>A108</f>
        <v>Tāme sastādīta 2021. gada __. ___________</v>
      </c>
    </row>
    <row r="11" spans="1:16" ht="12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29" t="s">
        <v>23</v>
      </c>
      <c r="B12" s="165" t="s">
        <v>40</v>
      </c>
      <c r="C12" s="161" t="s">
        <v>41</v>
      </c>
      <c r="D12" s="168" t="s">
        <v>42</v>
      </c>
      <c r="E12" s="172" t="s">
        <v>43</v>
      </c>
      <c r="F12" s="160" t="s">
        <v>44</v>
      </c>
      <c r="G12" s="161"/>
      <c r="H12" s="161"/>
      <c r="I12" s="161"/>
      <c r="J12" s="161"/>
      <c r="K12" s="162"/>
      <c r="L12" s="160" t="s">
        <v>45</v>
      </c>
      <c r="M12" s="161"/>
      <c r="N12" s="161"/>
      <c r="O12" s="161"/>
      <c r="P12" s="162"/>
    </row>
    <row r="13" spans="1:16" ht="126.75" customHeight="1" thickBot="1" x14ac:dyDescent="0.25">
      <c r="A13" s="164"/>
      <c r="B13" s="166"/>
      <c r="C13" s="167"/>
      <c r="D13" s="169"/>
      <c r="E13" s="173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4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4" t="s">
        <v>51</v>
      </c>
    </row>
    <row r="14" spans="1:16" x14ac:dyDescent="0.2">
      <c r="A14" s="97">
        <v>1</v>
      </c>
      <c r="B14" s="98"/>
      <c r="C14" s="99" t="s">
        <v>55</v>
      </c>
      <c r="D14" s="25"/>
      <c r="E14" s="67"/>
      <c r="F14" s="68"/>
      <c r="G14" s="65"/>
      <c r="H14" s="49">
        <f>ROUND(F14*G14,2)</f>
        <v>0</v>
      </c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ht="33.75" x14ac:dyDescent="0.2">
      <c r="A15" s="39">
        <v>1</v>
      </c>
      <c r="B15" s="40"/>
      <c r="C15" s="101" t="s">
        <v>56</v>
      </c>
      <c r="D15" s="25" t="s">
        <v>57</v>
      </c>
      <c r="E15" s="102">
        <v>1</v>
      </c>
      <c r="F15" s="68"/>
      <c r="G15" s="65"/>
      <c r="H15" s="49"/>
      <c r="I15" s="65"/>
      <c r="J15" s="65"/>
      <c r="K15" s="50"/>
      <c r="L15" s="51"/>
      <c r="M15" s="49"/>
      <c r="N15" s="49"/>
      <c r="O15" s="49"/>
      <c r="P15" s="50"/>
    </row>
    <row r="16" spans="1:16" ht="22.5" x14ac:dyDescent="0.2">
      <c r="A16" s="39">
        <v>2</v>
      </c>
      <c r="B16" s="40"/>
      <c r="C16" s="101" t="s">
        <v>58</v>
      </c>
      <c r="D16" s="25" t="s">
        <v>59</v>
      </c>
      <c r="E16" s="102">
        <v>4.04</v>
      </c>
      <c r="F16" s="68"/>
      <c r="G16" s="65"/>
      <c r="H16" s="49"/>
      <c r="I16" s="65"/>
      <c r="J16" s="65"/>
      <c r="K16" s="50"/>
      <c r="L16" s="51"/>
      <c r="M16" s="49"/>
      <c r="N16" s="49"/>
      <c r="O16" s="49"/>
      <c r="P16" s="50"/>
    </row>
    <row r="17" spans="1:16" ht="22.5" x14ac:dyDescent="0.2">
      <c r="A17" s="39">
        <v>3</v>
      </c>
      <c r="B17" s="40"/>
      <c r="C17" s="101" t="s">
        <v>60</v>
      </c>
      <c r="D17" s="25" t="s">
        <v>61</v>
      </c>
      <c r="E17" s="102">
        <v>1</v>
      </c>
      <c r="F17" s="68"/>
      <c r="G17" s="65"/>
      <c r="H17" s="49"/>
      <c r="I17" s="65"/>
      <c r="J17" s="65"/>
      <c r="K17" s="50"/>
      <c r="L17" s="51"/>
      <c r="M17" s="49"/>
      <c r="N17" s="49"/>
      <c r="O17" s="49"/>
      <c r="P17" s="50"/>
    </row>
    <row r="18" spans="1:16" x14ac:dyDescent="0.2">
      <c r="A18" s="39">
        <v>4</v>
      </c>
      <c r="B18" s="40"/>
      <c r="C18" s="101" t="s">
        <v>62</v>
      </c>
      <c r="D18" s="25" t="s">
        <v>57</v>
      </c>
      <c r="E18" s="102">
        <v>1</v>
      </c>
      <c r="F18" s="68"/>
      <c r="G18" s="65"/>
      <c r="H18" s="49"/>
      <c r="I18" s="65"/>
      <c r="J18" s="65"/>
      <c r="K18" s="50"/>
      <c r="L18" s="51"/>
      <c r="M18" s="49"/>
      <c r="N18" s="49"/>
      <c r="O18" s="49"/>
      <c r="P18" s="50"/>
    </row>
    <row r="19" spans="1:16" x14ac:dyDescent="0.2">
      <c r="A19" s="97">
        <v>2</v>
      </c>
      <c r="B19" s="98"/>
      <c r="C19" s="99" t="s">
        <v>63</v>
      </c>
      <c r="D19" s="25"/>
      <c r="E19" s="102"/>
      <c r="F19" s="68"/>
      <c r="G19" s="65"/>
      <c r="H19" s="49"/>
      <c r="I19" s="65"/>
      <c r="J19" s="65"/>
      <c r="K19" s="50"/>
      <c r="L19" s="51"/>
      <c r="M19" s="49"/>
      <c r="N19" s="49"/>
      <c r="O19" s="49"/>
      <c r="P19" s="50"/>
    </row>
    <row r="20" spans="1:16" ht="22.5" x14ac:dyDescent="0.2">
      <c r="A20" s="39">
        <v>1</v>
      </c>
      <c r="B20" s="40"/>
      <c r="C20" s="101" t="s">
        <v>64</v>
      </c>
      <c r="D20" s="25" t="s">
        <v>59</v>
      </c>
      <c r="E20" s="102">
        <v>14.25</v>
      </c>
      <c r="F20" s="68"/>
      <c r="G20" s="65"/>
      <c r="H20" s="49"/>
      <c r="I20" s="65"/>
      <c r="J20" s="65"/>
      <c r="K20" s="50"/>
      <c r="L20" s="51"/>
      <c r="M20" s="49"/>
      <c r="N20" s="49"/>
      <c r="O20" s="49"/>
      <c r="P20" s="50"/>
    </row>
    <row r="21" spans="1:16" ht="33.75" x14ac:dyDescent="0.2">
      <c r="A21" s="39">
        <v>2</v>
      </c>
      <c r="B21" s="40"/>
      <c r="C21" s="101" t="s">
        <v>65</v>
      </c>
      <c r="D21" s="25" t="s">
        <v>59</v>
      </c>
      <c r="E21" s="102">
        <v>14.25</v>
      </c>
      <c r="F21" s="68"/>
      <c r="G21" s="65"/>
      <c r="H21" s="49"/>
      <c r="I21" s="65"/>
      <c r="J21" s="65"/>
      <c r="K21" s="50"/>
      <c r="L21" s="51"/>
      <c r="M21" s="49"/>
      <c r="N21" s="49"/>
      <c r="O21" s="49"/>
      <c r="P21" s="50"/>
    </row>
    <row r="22" spans="1:16" ht="22.5" x14ac:dyDescent="0.2">
      <c r="A22" s="39">
        <v>3</v>
      </c>
      <c r="B22" s="40"/>
      <c r="C22" s="106" t="s">
        <v>66</v>
      </c>
      <c r="D22" s="25" t="s">
        <v>67</v>
      </c>
      <c r="E22" s="102">
        <f>E21*0.2</f>
        <v>2.85</v>
      </c>
      <c r="F22" s="68"/>
      <c r="G22" s="65"/>
      <c r="H22" s="49"/>
      <c r="I22" s="65"/>
      <c r="J22" s="65"/>
      <c r="K22" s="50"/>
      <c r="L22" s="51"/>
      <c r="M22" s="49"/>
      <c r="N22" s="49"/>
      <c r="O22" s="49"/>
      <c r="P22" s="50"/>
    </row>
    <row r="23" spans="1:16" ht="22.5" x14ac:dyDescent="0.2">
      <c r="A23" s="39">
        <v>4</v>
      </c>
      <c r="B23" s="40"/>
      <c r="C23" s="106" t="s">
        <v>68</v>
      </c>
      <c r="D23" s="25" t="s">
        <v>67</v>
      </c>
      <c r="E23" s="102">
        <f>E21*2</f>
        <v>28.5</v>
      </c>
      <c r="F23" s="68"/>
      <c r="G23" s="65"/>
      <c r="H23" s="49"/>
      <c r="I23" s="65"/>
      <c r="J23" s="65"/>
      <c r="K23" s="50"/>
      <c r="L23" s="51"/>
      <c r="M23" s="49"/>
      <c r="N23" s="49"/>
      <c r="O23" s="49"/>
      <c r="P23" s="50"/>
    </row>
    <row r="24" spans="1:16" ht="22.5" x14ac:dyDescent="0.2">
      <c r="A24" s="39">
        <v>5</v>
      </c>
      <c r="B24" s="40"/>
      <c r="C24" s="101" t="s">
        <v>69</v>
      </c>
      <c r="D24" s="25" t="s">
        <v>59</v>
      </c>
      <c r="E24" s="102">
        <v>11.16</v>
      </c>
      <c r="F24" s="68"/>
      <c r="G24" s="65"/>
      <c r="H24" s="49"/>
      <c r="I24" s="65"/>
      <c r="J24" s="65"/>
      <c r="K24" s="50"/>
      <c r="L24" s="51"/>
      <c r="M24" s="49"/>
      <c r="N24" s="49"/>
      <c r="O24" s="49"/>
      <c r="P24" s="50"/>
    </row>
    <row r="25" spans="1:16" x14ac:dyDescent="0.2">
      <c r="A25" s="39">
        <v>6</v>
      </c>
      <c r="B25" s="40"/>
      <c r="C25" s="106" t="s">
        <v>70</v>
      </c>
      <c r="D25" s="25" t="s">
        <v>67</v>
      </c>
      <c r="E25" s="102">
        <f>E24*4</f>
        <v>44.64</v>
      </c>
      <c r="F25" s="68"/>
      <c r="G25" s="65"/>
      <c r="H25" s="49"/>
      <c r="I25" s="65"/>
      <c r="J25" s="65"/>
      <c r="K25" s="50"/>
      <c r="L25" s="51"/>
      <c r="M25" s="49"/>
      <c r="N25" s="49"/>
      <c r="O25" s="49"/>
      <c r="P25" s="50"/>
    </row>
    <row r="26" spans="1:16" ht="22.5" x14ac:dyDescent="0.2">
      <c r="A26" s="39">
        <v>7</v>
      </c>
      <c r="B26" s="40"/>
      <c r="C26" s="101" t="s">
        <v>71</v>
      </c>
      <c r="D26" s="25" t="s">
        <v>59</v>
      </c>
      <c r="E26" s="102">
        <f>E21</f>
        <v>14.25</v>
      </c>
      <c r="F26" s="68"/>
      <c r="G26" s="65"/>
      <c r="H26" s="49"/>
      <c r="I26" s="65"/>
      <c r="J26" s="65"/>
      <c r="K26" s="50"/>
      <c r="L26" s="51"/>
      <c r="M26" s="49"/>
      <c r="N26" s="49"/>
      <c r="O26" s="49"/>
      <c r="P26" s="50"/>
    </row>
    <row r="27" spans="1:16" ht="22.5" x14ac:dyDescent="0.2">
      <c r="A27" s="39">
        <v>8</v>
      </c>
      <c r="B27" s="40"/>
      <c r="C27" s="106" t="s">
        <v>72</v>
      </c>
      <c r="D27" s="25" t="s">
        <v>59</v>
      </c>
      <c r="E27" s="102">
        <f>E26*1.25</f>
        <v>17.809999999999999</v>
      </c>
      <c r="F27" s="68"/>
      <c r="G27" s="65"/>
      <c r="H27" s="49"/>
      <c r="I27" s="65"/>
      <c r="J27" s="65"/>
      <c r="K27" s="50"/>
      <c r="L27" s="51"/>
      <c r="M27" s="49"/>
      <c r="N27" s="49"/>
      <c r="O27" s="49"/>
      <c r="P27" s="50"/>
    </row>
    <row r="28" spans="1:16" x14ac:dyDescent="0.2">
      <c r="A28" s="39">
        <v>9</v>
      </c>
      <c r="B28" s="40"/>
      <c r="C28" s="106" t="s">
        <v>73</v>
      </c>
      <c r="D28" s="25" t="s">
        <v>67</v>
      </c>
      <c r="E28" s="102">
        <f>E26*5</f>
        <v>71.25</v>
      </c>
      <c r="F28" s="68"/>
      <c r="G28" s="65"/>
      <c r="H28" s="49"/>
      <c r="I28" s="65"/>
      <c r="J28" s="65"/>
      <c r="K28" s="50"/>
      <c r="L28" s="51"/>
      <c r="M28" s="49"/>
      <c r="N28" s="49"/>
      <c r="O28" s="49"/>
      <c r="P28" s="50"/>
    </row>
    <row r="29" spans="1:16" x14ac:dyDescent="0.2">
      <c r="A29" s="39">
        <v>10</v>
      </c>
      <c r="B29" s="40"/>
      <c r="C29" s="100" t="s">
        <v>74</v>
      </c>
      <c r="D29" s="25" t="s">
        <v>75</v>
      </c>
      <c r="E29" s="102">
        <v>1</v>
      </c>
      <c r="F29" s="68"/>
      <c r="G29" s="65"/>
      <c r="H29" s="49"/>
      <c r="I29" s="65"/>
      <c r="J29" s="65"/>
      <c r="K29" s="50"/>
      <c r="L29" s="51"/>
      <c r="M29" s="49"/>
      <c r="N29" s="49"/>
      <c r="O29" s="49"/>
      <c r="P29" s="50"/>
    </row>
    <row r="30" spans="1:16" x14ac:dyDescent="0.2">
      <c r="A30" s="39">
        <v>11</v>
      </c>
      <c r="B30" s="40"/>
      <c r="C30" s="106" t="s">
        <v>76</v>
      </c>
      <c r="D30" s="25" t="s">
        <v>67</v>
      </c>
      <c r="E30" s="102">
        <f>E26*0.25</f>
        <v>3.56</v>
      </c>
      <c r="F30" s="68"/>
      <c r="G30" s="65"/>
      <c r="H30" s="49"/>
      <c r="I30" s="65"/>
      <c r="J30" s="65"/>
      <c r="K30" s="50"/>
      <c r="L30" s="51"/>
      <c r="M30" s="49"/>
      <c r="N30" s="49"/>
      <c r="O30" s="49"/>
      <c r="P30" s="50"/>
    </row>
    <row r="31" spans="1:16" ht="22.5" x14ac:dyDescent="0.2">
      <c r="A31" s="39">
        <v>12</v>
      </c>
      <c r="B31" s="40"/>
      <c r="C31" s="101" t="s">
        <v>77</v>
      </c>
      <c r="D31" s="25" t="s">
        <v>59</v>
      </c>
      <c r="E31" s="102">
        <v>5.58</v>
      </c>
      <c r="F31" s="68"/>
      <c r="G31" s="65"/>
      <c r="H31" s="49"/>
      <c r="I31" s="65"/>
      <c r="J31" s="65"/>
      <c r="K31" s="50"/>
      <c r="L31" s="51"/>
      <c r="M31" s="49"/>
      <c r="N31" s="49"/>
      <c r="O31" s="49"/>
      <c r="P31" s="50"/>
    </row>
    <row r="32" spans="1:16" x14ac:dyDescent="0.2">
      <c r="A32" s="39">
        <v>13</v>
      </c>
      <c r="B32" s="40"/>
      <c r="C32" s="105" t="s">
        <v>78</v>
      </c>
      <c r="D32" s="25" t="s">
        <v>67</v>
      </c>
      <c r="E32" s="102">
        <f>E31*3</f>
        <v>16.739999999999998</v>
      </c>
      <c r="F32" s="68"/>
      <c r="G32" s="65"/>
      <c r="H32" s="49"/>
      <c r="I32" s="65"/>
      <c r="J32" s="65"/>
      <c r="K32" s="50"/>
      <c r="L32" s="51"/>
      <c r="M32" s="49"/>
      <c r="N32" s="49"/>
      <c r="O32" s="49"/>
      <c r="P32" s="50"/>
    </row>
    <row r="33" spans="1:16" x14ac:dyDescent="0.2">
      <c r="A33" s="39">
        <v>14</v>
      </c>
      <c r="B33" s="40"/>
      <c r="C33" s="48" t="s">
        <v>79</v>
      </c>
      <c r="D33" s="25" t="s">
        <v>75</v>
      </c>
      <c r="E33" s="102">
        <v>1</v>
      </c>
      <c r="F33" s="68"/>
      <c r="G33" s="65"/>
      <c r="H33" s="49"/>
      <c r="I33" s="65"/>
      <c r="J33" s="65"/>
      <c r="K33" s="50"/>
      <c r="L33" s="51"/>
      <c r="M33" s="49"/>
      <c r="N33" s="49"/>
      <c r="O33" s="49"/>
      <c r="P33" s="50"/>
    </row>
    <row r="34" spans="1:16" ht="22.5" x14ac:dyDescent="0.2">
      <c r="A34" s="39">
        <v>15</v>
      </c>
      <c r="B34" s="40"/>
      <c r="C34" s="101" t="s">
        <v>80</v>
      </c>
      <c r="D34" s="25" t="s">
        <v>59</v>
      </c>
      <c r="E34" s="102">
        <f>E31</f>
        <v>5.58</v>
      </c>
      <c r="F34" s="68"/>
      <c r="G34" s="65"/>
      <c r="H34" s="49"/>
      <c r="I34" s="65"/>
      <c r="J34" s="65"/>
      <c r="K34" s="50"/>
      <c r="L34" s="51"/>
      <c r="M34" s="49"/>
      <c r="N34" s="49"/>
      <c r="O34" s="49"/>
      <c r="P34" s="50"/>
    </row>
    <row r="35" spans="1:16" ht="22.5" x14ac:dyDescent="0.2">
      <c r="A35" s="39">
        <v>16</v>
      </c>
      <c r="B35" s="40"/>
      <c r="C35" s="106" t="s">
        <v>81</v>
      </c>
      <c r="D35" s="25" t="s">
        <v>82</v>
      </c>
      <c r="E35" s="102">
        <f>E34*0.45*1.2</f>
        <v>3.01</v>
      </c>
      <c r="F35" s="68"/>
      <c r="G35" s="65"/>
      <c r="H35" s="49"/>
      <c r="I35" s="65"/>
      <c r="J35" s="65"/>
      <c r="K35" s="50"/>
      <c r="L35" s="51"/>
      <c r="M35" s="49"/>
      <c r="N35" s="49"/>
      <c r="O35" s="49"/>
      <c r="P35" s="50"/>
    </row>
    <row r="36" spans="1:16" x14ac:dyDescent="0.2">
      <c r="A36" s="39">
        <v>17</v>
      </c>
      <c r="B36" s="40"/>
      <c r="C36" s="100" t="s">
        <v>83</v>
      </c>
      <c r="D36" s="25" t="s">
        <v>75</v>
      </c>
      <c r="E36" s="102">
        <v>1</v>
      </c>
      <c r="F36" s="68"/>
      <c r="G36" s="65"/>
      <c r="H36" s="49"/>
      <c r="I36" s="65"/>
      <c r="J36" s="65"/>
      <c r="K36" s="50"/>
      <c r="L36" s="51"/>
      <c r="M36" s="49"/>
      <c r="N36" s="49"/>
      <c r="O36" s="49"/>
      <c r="P36" s="50"/>
    </row>
    <row r="37" spans="1:16" x14ac:dyDescent="0.2">
      <c r="A37" s="97">
        <v>3</v>
      </c>
      <c r="B37" s="98"/>
      <c r="C37" s="99" t="s">
        <v>84</v>
      </c>
      <c r="D37" s="25"/>
      <c r="E37" s="102"/>
      <c r="F37" s="68"/>
      <c r="G37" s="65"/>
      <c r="H37" s="49"/>
      <c r="I37" s="65"/>
      <c r="J37" s="65"/>
      <c r="K37" s="50"/>
      <c r="L37" s="51"/>
      <c r="M37" s="49"/>
      <c r="N37" s="49"/>
      <c r="O37" s="49"/>
      <c r="P37" s="50"/>
    </row>
    <row r="38" spans="1:16" ht="22.5" x14ac:dyDescent="0.2">
      <c r="A38" s="39">
        <v>1</v>
      </c>
      <c r="B38" s="40"/>
      <c r="C38" s="101" t="s">
        <v>85</v>
      </c>
      <c r="D38" s="25" t="s">
        <v>59</v>
      </c>
      <c r="E38" s="102">
        <v>14.25</v>
      </c>
      <c r="F38" s="68"/>
      <c r="G38" s="65"/>
      <c r="H38" s="49"/>
      <c r="I38" s="65"/>
      <c r="J38" s="65"/>
      <c r="K38" s="50"/>
      <c r="L38" s="51"/>
      <c r="M38" s="49"/>
      <c r="N38" s="49"/>
      <c r="O38" s="49"/>
      <c r="P38" s="50"/>
    </row>
    <row r="39" spans="1:16" x14ac:dyDescent="0.2">
      <c r="A39" s="39">
        <v>2</v>
      </c>
      <c r="B39" s="40"/>
      <c r="C39" s="101" t="s">
        <v>86</v>
      </c>
      <c r="D39" s="25" t="s">
        <v>59</v>
      </c>
      <c r="E39" s="102">
        <v>14.25</v>
      </c>
      <c r="F39" s="68"/>
      <c r="G39" s="65"/>
      <c r="H39" s="49"/>
      <c r="I39" s="65"/>
      <c r="J39" s="65"/>
      <c r="K39" s="50"/>
      <c r="L39" s="51"/>
      <c r="M39" s="49"/>
      <c r="N39" s="49"/>
      <c r="O39" s="49"/>
      <c r="P39" s="50"/>
    </row>
    <row r="40" spans="1:16" ht="22.5" x14ac:dyDescent="0.2">
      <c r="A40" s="39">
        <v>3</v>
      </c>
      <c r="B40" s="40"/>
      <c r="C40" s="106" t="s">
        <v>87</v>
      </c>
      <c r="D40" s="25" t="s">
        <v>59</v>
      </c>
      <c r="E40" s="102">
        <f>E39*1.25</f>
        <v>17.809999999999999</v>
      </c>
      <c r="F40" s="68"/>
      <c r="G40" s="65"/>
      <c r="H40" s="49"/>
      <c r="I40" s="65"/>
      <c r="J40" s="65"/>
      <c r="K40" s="50"/>
      <c r="L40" s="51"/>
      <c r="M40" s="49"/>
      <c r="N40" s="49"/>
      <c r="O40" s="49"/>
      <c r="P40" s="50"/>
    </row>
    <row r="41" spans="1:16" ht="22.5" x14ac:dyDescent="0.2">
      <c r="A41" s="39">
        <v>4</v>
      </c>
      <c r="B41" s="40"/>
      <c r="C41" s="106" t="s">
        <v>88</v>
      </c>
      <c r="D41" s="25" t="s">
        <v>59</v>
      </c>
      <c r="E41" s="102">
        <f>E39*1.25</f>
        <v>17.809999999999999</v>
      </c>
      <c r="F41" s="68"/>
      <c r="G41" s="65"/>
      <c r="H41" s="49"/>
      <c r="I41" s="65"/>
      <c r="J41" s="65"/>
      <c r="K41" s="50"/>
      <c r="L41" s="51"/>
      <c r="M41" s="49"/>
      <c r="N41" s="49"/>
      <c r="O41" s="49"/>
      <c r="P41" s="50"/>
    </row>
    <row r="42" spans="1:16" x14ac:dyDescent="0.2">
      <c r="A42" s="39">
        <v>5</v>
      </c>
      <c r="B42" s="40"/>
      <c r="C42" s="100" t="s">
        <v>89</v>
      </c>
      <c r="D42" s="25" t="s">
        <v>75</v>
      </c>
      <c r="E42" s="102">
        <v>1</v>
      </c>
      <c r="F42" s="68"/>
      <c r="G42" s="65"/>
      <c r="H42" s="49"/>
      <c r="I42" s="65"/>
      <c r="J42" s="65"/>
      <c r="K42" s="50"/>
      <c r="L42" s="51"/>
      <c r="M42" s="49"/>
      <c r="N42" s="49"/>
      <c r="O42" s="49"/>
      <c r="P42" s="50"/>
    </row>
    <row r="43" spans="1:16" ht="22.5" x14ac:dyDescent="0.2">
      <c r="A43" s="39">
        <v>6</v>
      </c>
      <c r="B43" s="40"/>
      <c r="C43" s="101" t="s">
        <v>90</v>
      </c>
      <c r="D43" s="25" t="s">
        <v>61</v>
      </c>
      <c r="E43" s="102">
        <v>1</v>
      </c>
      <c r="F43" s="68"/>
      <c r="G43" s="65"/>
      <c r="H43" s="49"/>
      <c r="I43" s="65"/>
      <c r="J43" s="65"/>
      <c r="K43" s="50"/>
      <c r="L43" s="51"/>
      <c r="M43" s="49"/>
      <c r="N43" s="49"/>
      <c r="O43" s="49"/>
      <c r="P43" s="50"/>
    </row>
    <row r="44" spans="1:16" x14ac:dyDescent="0.2">
      <c r="A44" s="39">
        <v>7</v>
      </c>
      <c r="B44" s="40"/>
      <c r="C44" s="101" t="s">
        <v>91</v>
      </c>
      <c r="D44" s="25" t="s">
        <v>92</v>
      </c>
      <c r="E44" s="102">
        <v>15.25</v>
      </c>
      <c r="F44" s="68"/>
      <c r="G44" s="65"/>
      <c r="H44" s="49"/>
      <c r="I44" s="65"/>
      <c r="J44" s="65"/>
      <c r="K44" s="50"/>
      <c r="L44" s="51"/>
      <c r="M44" s="49"/>
      <c r="N44" s="49"/>
      <c r="O44" s="49"/>
      <c r="P44" s="50"/>
    </row>
    <row r="45" spans="1:16" x14ac:dyDescent="0.2">
      <c r="A45" s="39">
        <v>8</v>
      </c>
      <c r="B45" s="40"/>
      <c r="C45" s="100" t="s">
        <v>93</v>
      </c>
      <c r="D45" s="25" t="s">
        <v>92</v>
      </c>
      <c r="E45" s="102">
        <f>E44*1.1</f>
        <v>16.78</v>
      </c>
      <c r="F45" s="68"/>
      <c r="G45" s="65"/>
      <c r="H45" s="49"/>
      <c r="I45" s="65"/>
      <c r="J45" s="65"/>
      <c r="K45" s="50"/>
      <c r="L45" s="51"/>
      <c r="M45" s="49"/>
      <c r="N45" s="49"/>
      <c r="O45" s="49"/>
      <c r="P45" s="50"/>
    </row>
    <row r="46" spans="1:16" x14ac:dyDescent="0.2">
      <c r="A46" s="39">
        <v>9</v>
      </c>
      <c r="B46" s="40"/>
      <c r="C46" s="100" t="s">
        <v>79</v>
      </c>
      <c r="D46" s="25" t="s">
        <v>75</v>
      </c>
      <c r="E46" s="102">
        <v>1</v>
      </c>
      <c r="F46" s="68"/>
      <c r="G46" s="65"/>
      <c r="H46" s="49"/>
      <c r="I46" s="65"/>
      <c r="J46" s="65"/>
      <c r="K46" s="50"/>
      <c r="L46" s="51"/>
      <c r="M46" s="49"/>
      <c r="N46" s="49"/>
      <c r="O46" s="49"/>
      <c r="P46" s="50"/>
    </row>
    <row r="47" spans="1:16" x14ac:dyDescent="0.2">
      <c r="A47" s="39">
        <v>10</v>
      </c>
      <c r="B47" s="40"/>
      <c r="C47" s="101" t="s">
        <v>94</v>
      </c>
      <c r="D47" s="25" t="s">
        <v>92</v>
      </c>
      <c r="E47" s="102">
        <v>4.3</v>
      </c>
      <c r="F47" s="68"/>
      <c r="G47" s="65"/>
      <c r="H47" s="49"/>
      <c r="I47" s="65"/>
      <c r="J47" s="65"/>
      <c r="K47" s="50"/>
      <c r="L47" s="51"/>
      <c r="M47" s="49"/>
      <c r="N47" s="49"/>
      <c r="O47" s="49"/>
      <c r="P47" s="50"/>
    </row>
    <row r="48" spans="1:16" ht="22.5" x14ac:dyDescent="0.2">
      <c r="A48" s="39">
        <v>11</v>
      </c>
      <c r="B48" s="40"/>
      <c r="C48" s="100" t="s">
        <v>439</v>
      </c>
      <c r="D48" s="25" t="s">
        <v>92</v>
      </c>
      <c r="E48" s="102">
        <f>E47*1.15</f>
        <v>4.95</v>
      </c>
      <c r="F48" s="68"/>
      <c r="G48" s="65"/>
      <c r="H48" s="49"/>
      <c r="I48" s="65"/>
      <c r="J48" s="65"/>
      <c r="K48" s="50"/>
      <c r="L48" s="51"/>
      <c r="M48" s="49"/>
      <c r="N48" s="49"/>
      <c r="O48" s="49"/>
      <c r="P48" s="50"/>
    </row>
    <row r="49" spans="1:16" x14ac:dyDescent="0.2">
      <c r="A49" s="39">
        <v>12</v>
      </c>
      <c r="B49" s="40"/>
      <c r="C49" s="100" t="s">
        <v>95</v>
      </c>
      <c r="D49" s="25" t="s">
        <v>57</v>
      </c>
      <c r="E49" s="102">
        <v>1</v>
      </c>
      <c r="F49" s="68"/>
      <c r="G49" s="65"/>
      <c r="H49" s="49"/>
      <c r="I49" s="65"/>
      <c r="J49" s="65"/>
      <c r="K49" s="50"/>
      <c r="L49" s="51"/>
      <c r="M49" s="49"/>
      <c r="N49" s="49"/>
      <c r="O49" s="49"/>
      <c r="P49" s="50"/>
    </row>
    <row r="50" spans="1:16" x14ac:dyDescent="0.2">
      <c r="A50" s="97">
        <v>4</v>
      </c>
      <c r="B50" s="98"/>
      <c r="C50" s="99" t="s">
        <v>96</v>
      </c>
      <c r="D50" s="25"/>
      <c r="E50" s="102"/>
      <c r="F50" s="68"/>
      <c r="G50" s="65"/>
      <c r="H50" s="49"/>
      <c r="I50" s="65"/>
      <c r="J50" s="65"/>
      <c r="K50" s="50"/>
      <c r="L50" s="51"/>
      <c r="M50" s="49"/>
      <c r="N50" s="49"/>
      <c r="O50" s="49"/>
      <c r="P50" s="50"/>
    </row>
    <row r="51" spans="1:16" x14ac:dyDescent="0.2">
      <c r="A51" s="39">
        <v>1</v>
      </c>
      <c r="B51" s="40"/>
      <c r="C51" s="101" t="s">
        <v>97</v>
      </c>
      <c r="D51" s="25" t="s">
        <v>59</v>
      </c>
      <c r="E51" s="102">
        <v>1.8</v>
      </c>
      <c r="F51" s="68"/>
      <c r="G51" s="65"/>
      <c r="H51" s="49"/>
      <c r="I51" s="65"/>
      <c r="J51" s="65"/>
      <c r="K51" s="50"/>
      <c r="L51" s="51"/>
      <c r="M51" s="49"/>
      <c r="N51" s="49"/>
      <c r="O51" s="49"/>
      <c r="P51" s="50"/>
    </row>
    <row r="52" spans="1:16" x14ac:dyDescent="0.2">
      <c r="A52" s="39">
        <v>2</v>
      </c>
      <c r="B52" s="40"/>
      <c r="C52" s="101" t="s">
        <v>98</v>
      </c>
      <c r="D52" s="25" t="s">
        <v>59</v>
      </c>
      <c r="E52" s="102">
        <v>1.8</v>
      </c>
      <c r="F52" s="68"/>
      <c r="G52" s="65"/>
      <c r="H52" s="49"/>
      <c r="I52" s="65"/>
      <c r="J52" s="65"/>
      <c r="K52" s="50"/>
      <c r="L52" s="51"/>
      <c r="M52" s="49"/>
      <c r="N52" s="49"/>
      <c r="O52" s="49"/>
      <c r="P52" s="50"/>
    </row>
    <row r="53" spans="1:16" x14ac:dyDescent="0.2">
      <c r="A53" s="39">
        <v>3</v>
      </c>
      <c r="B53" s="40"/>
      <c r="C53" s="100" t="s">
        <v>440</v>
      </c>
      <c r="D53" s="25" t="s">
        <v>59</v>
      </c>
      <c r="E53" s="102">
        <f>E52*1.1</f>
        <v>1.98</v>
      </c>
      <c r="F53" s="68"/>
      <c r="G53" s="65"/>
      <c r="H53" s="49"/>
      <c r="I53" s="65"/>
      <c r="J53" s="65"/>
      <c r="K53" s="50"/>
      <c r="L53" s="51"/>
      <c r="M53" s="49"/>
      <c r="N53" s="49"/>
      <c r="O53" s="49"/>
      <c r="P53" s="50"/>
    </row>
    <row r="54" spans="1:16" ht="33.75" x14ac:dyDescent="0.2">
      <c r="A54" s="39">
        <v>4</v>
      </c>
      <c r="B54" s="40"/>
      <c r="C54" s="101" t="s">
        <v>99</v>
      </c>
      <c r="D54" s="25" t="s">
        <v>59</v>
      </c>
      <c r="E54" s="102">
        <v>3.34</v>
      </c>
      <c r="F54" s="68"/>
      <c r="G54" s="65"/>
      <c r="H54" s="49"/>
      <c r="I54" s="65"/>
      <c r="J54" s="65"/>
      <c r="K54" s="50"/>
      <c r="L54" s="51"/>
      <c r="M54" s="49"/>
      <c r="N54" s="49"/>
      <c r="O54" s="49"/>
      <c r="P54" s="50"/>
    </row>
    <row r="55" spans="1:16" ht="22.5" x14ac:dyDescent="0.2">
      <c r="A55" s="39">
        <v>5</v>
      </c>
      <c r="B55" s="40"/>
      <c r="C55" s="101" t="s">
        <v>100</v>
      </c>
      <c r="D55" s="25" t="s">
        <v>59</v>
      </c>
      <c r="E55" s="102">
        <v>3.34</v>
      </c>
      <c r="F55" s="68"/>
      <c r="G55" s="65"/>
      <c r="H55" s="49"/>
      <c r="I55" s="65"/>
      <c r="J55" s="65"/>
      <c r="K55" s="50"/>
      <c r="L55" s="51"/>
      <c r="M55" s="49"/>
      <c r="N55" s="49"/>
      <c r="O55" s="49"/>
      <c r="P55" s="50"/>
    </row>
    <row r="56" spans="1:16" ht="45" x14ac:dyDescent="0.2">
      <c r="A56" s="39">
        <v>6</v>
      </c>
      <c r="B56" s="40"/>
      <c r="C56" s="101" t="s">
        <v>101</v>
      </c>
      <c r="D56" s="25" t="s">
        <v>59</v>
      </c>
      <c r="E56" s="102">
        <v>3.34</v>
      </c>
      <c r="F56" s="68"/>
      <c r="G56" s="65"/>
      <c r="H56" s="49"/>
      <c r="I56" s="65"/>
      <c r="J56" s="65"/>
      <c r="K56" s="50"/>
      <c r="L56" s="51"/>
      <c r="M56" s="49"/>
      <c r="N56" s="49"/>
      <c r="O56" s="49"/>
      <c r="P56" s="50"/>
    </row>
    <row r="57" spans="1:16" ht="33.75" x14ac:dyDescent="0.2">
      <c r="A57" s="39">
        <v>7</v>
      </c>
      <c r="B57" s="40"/>
      <c r="C57" s="101" t="s">
        <v>102</v>
      </c>
      <c r="D57" s="25" t="s">
        <v>59</v>
      </c>
      <c r="E57" s="102">
        <v>5.45</v>
      </c>
      <c r="F57" s="68"/>
      <c r="G57" s="65"/>
      <c r="H57" s="49"/>
      <c r="I57" s="65"/>
      <c r="J57" s="65"/>
      <c r="K57" s="50"/>
      <c r="L57" s="51"/>
      <c r="M57" s="49"/>
      <c r="N57" s="49"/>
      <c r="O57" s="49"/>
      <c r="P57" s="50"/>
    </row>
    <row r="58" spans="1:16" ht="22.5" x14ac:dyDescent="0.2">
      <c r="A58" s="39">
        <v>8</v>
      </c>
      <c r="B58" s="40"/>
      <c r="C58" s="101" t="s">
        <v>103</v>
      </c>
      <c r="D58" s="25" t="s">
        <v>59</v>
      </c>
      <c r="E58" s="102">
        <v>5.45</v>
      </c>
      <c r="F58" s="68"/>
      <c r="G58" s="65"/>
      <c r="H58" s="49"/>
      <c r="I58" s="65"/>
      <c r="J58" s="65"/>
      <c r="K58" s="50"/>
      <c r="L58" s="51"/>
      <c r="M58" s="49"/>
      <c r="N58" s="49"/>
      <c r="O58" s="49"/>
      <c r="P58" s="50"/>
    </row>
    <row r="59" spans="1:16" x14ac:dyDescent="0.2">
      <c r="A59" s="39">
        <v>9</v>
      </c>
      <c r="B59" s="40"/>
      <c r="C59" s="106" t="s">
        <v>441</v>
      </c>
      <c r="D59" s="25" t="s">
        <v>59</v>
      </c>
      <c r="E59" s="102">
        <f>E58*1.15</f>
        <v>6.27</v>
      </c>
      <c r="F59" s="68"/>
      <c r="G59" s="65"/>
      <c r="H59" s="49"/>
      <c r="I59" s="65"/>
      <c r="J59" s="65"/>
      <c r="K59" s="50"/>
      <c r="L59" s="51"/>
      <c r="M59" s="49"/>
      <c r="N59" s="49"/>
      <c r="O59" s="49"/>
      <c r="P59" s="50"/>
    </row>
    <row r="60" spans="1:16" x14ac:dyDescent="0.2">
      <c r="A60" s="39">
        <v>10</v>
      </c>
      <c r="B60" s="40"/>
      <c r="C60" s="100" t="s">
        <v>105</v>
      </c>
      <c r="D60" s="25" t="s">
        <v>67</v>
      </c>
      <c r="E60" s="102">
        <f>E58*14*1.5</f>
        <v>114.45</v>
      </c>
      <c r="F60" s="68"/>
      <c r="G60" s="65"/>
      <c r="H60" s="49"/>
      <c r="I60" s="65"/>
      <c r="J60" s="65"/>
      <c r="K60" s="50"/>
      <c r="L60" s="51"/>
      <c r="M60" s="49"/>
      <c r="N60" s="49"/>
      <c r="O60" s="49"/>
      <c r="P60" s="50"/>
    </row>
    <row r="61" spans="1:16" x14ac:dyDescent="0.2">
      <c r="A61" s="39">
        <v>11</v>
      </c>
      <c r="B61" s="40"/>
      <c r="C61" s="100" t="s">
        <v>79</v>
      </c>
      <c r="D61" s="25" t="s">
        <v>57</v>
      </c>
      <c r="E61" s="102">
        <v>1</v>
      </c>
      <c r="F61" s="68"/>
      <c r="G61" s="65"/>
      <c r="H61" s="49"/>
      <c r="I61" s="65"/>
      <c r="J61" s="65"/>
      <c r="K61" s="50"/>
      <c r="L61" s="51"/>
      <c r="M61" s="49"/>
      <c r="N61" s="49"/>
      <c r="O61" s="49"/>
      <c r="P61" s="50"/>
    </row>
    <row r="62" spans="1:16" ht="22.5" x14ac:dyDescent="0.2">
      <c r="A62" s="39">
        <v>12</v>
      </c>
      <c r="B62" s="40"/>
      <c r="C62" s="101" t="s">
        <v>106</v>
      </c>
      <c r="D62" s="25" t="s">
        <v>59</v>
      </c>
      <c r="E62" s="102">
        <f>E58</f>
        <v>5.45</v>
      </c>
      <c r="F62" s="68"/>
      <c r="G62" s="65"/>
      <c r="H62" s="49"/>
      <c r="I62" s="65"/>
      <c r="J62" s="65"/>
      <c r="K62" s="50"/>
      <c r="L62" s="51"/>
      <c r="M62" s="49"/>
      <c r="N62" s="49"/>
      <c r="O62" s="49"/>
      <c r="P62" s="50"/>
    </row>
    <row r="63" spans="1:16" ht="22.5" x14ac:dyDescent="0.2">
      <c r="A63" s="39">
        <v>13</v>
      </c>
      <c r="B63" s="40"/>
      <c r="C63" s="106" t="s">
        <v>72</v>
      </c>
      <c r="D63" s="25" t="s">
        <v>59</v>
      </c>
      <c r="E63" s="102">
        <f>E62*1.15</f>
        <v>6.27</v>
      </c>
      <c r="F63" s="68"/>
      <c r="G63" s="65"/>
      <c r="H63" s="49"/>
      <c r="I63" s="65"/>
      <c r="J63" s="65"/>
      <c r="K63" s="50"/>
      <c r="L63" s="51"/>
      <c r="M63" s="49"/>
      <c r="N63" s="49"/>
      <c r="O63" s="49"/>
      <c r="P63" s="50"/>
    </row>
    <row r="64" spans="1:16" x14ac:dyDescent="0.2">
      <c r="A64" s="39">
        <v>14</v>
      </c>
      <c r="B64" s="40"/>
      <c r="C64" s="106" t="s">
        <v>73</v>
      </c>
      <c r="D64" s="25" t="s">
        <v>67</v>
      </c>
      <c r="E64" s="102">
        <f>E62*5</f>
        <v>27.25</v>
      </c>
      <c r="F64" s="68"/>
      <c r="G64" s="65"/>
      <c r="H64" s="49"/>
      <c r="I64" s="65"/>
      <c r="J64" s="65"/>
      <c r="K64" s="50"/>
      <c r="L64" s="51"/>
      <c r="M64" s="49"/>
      <c r="N64" s="49"/>
      <c r="O64" s="49"/>
      <c r="P64" s="50"/>
    </row>
    <row r="65" spans="1:16" x14ac:dyDescent="0.2">
      <c r="A65" s="39">
        <v>15</v>
      </c>
      <c r="B65" s="40"/>
      <c r="C65" s="100" t="s">
        <v>74</v>
      </c>
      <c r="D65" s="25" t="s">
        <v>75</v>
      </c>
      <c r="E65" s="102">
        <v>1</v>
      </c>
      <c r="F65" s="68"/>
      <c r="G65" s="65"/>
      <c r="H65" s="49"/>
      <c r="I65" s="65"/>
      <c r="J65" s="65"/>
      <c r="K65" s="50"/>
      <c r="L65" s="51"/>
      <c r="M65" s="49"/>
      <c r="N65" s="49"/>
      <c r="O65" s="49"/>
      <c r="P65" s="50"/>
    </row>
    <row r="66" spans="1:16" ht="22.5" x14ac:dyDescent="0.2">
      <c r="A66" s="39">
        <v>16</v>
      </c>
      <c r="B66" s="40"/>
      <c r="C66" s="101" t="s">
        <v>107</v>
      </c>
      <c r="D66" s="25" t="s">
        <v>59</v>
      </c>
      <c r="E66" s="102">
        <f>E62</f>
        <v>5.45</v>
      </c>
      <c r="F66" s="68"/>
      <c r="G66" s="65"/>
      <c r="H66" s="49"/>
      <c r="I66" s="65"/>
      <c r="J66" s="65"/>
      <c r="K66" s="50"/>
      <c r="L66" s="51"/>
      <c r="M66" s="49"/>
      <c r="N66" s="49"/>
      <c r="O66" s="49"/>
      <c r="P66" s="50"/>
    </row>
    <row r="67" spans="1:16" ht="22.5" x14ac:dyDescent="0.2">
      <c r="A67" s="39">
        <v>17</v>
      </c>
      <c r="B67" s="40"/>
      <c r="C67" s="106" t="s">
        <v>108</v>
      </c>
      <c r="D67" s="25" t="s">
        <v>67</v>
      </c>
      <c r="E67" s="102">
        <f>E66*14</f>
        <v>76.3</v>
      </c>
      <c r="F67" s="68"/>
      <c r="G67" s="65"/>
      <c r="H67" s="49"/>
      <c r="I67" s="65"/>
      <c r="J67" s="65"/>
      <c r="K67" s="50"/>
      <c r="L67" s="51"/>
      <c r="M67" s="49"/>
      <c r="N67" s="49"/>
      <c r="O67" s="49"/>
      <c r="P67" s="50"/>
    </row>
    <row r="68" spans="1:16" x14ac:dyDescent="0.2">
      <c r="A68" s="39">
        <v>18</v>
      </c>
      <c r="B68" s="40"/>
      <c r="C68" s="100" t="s">
        <v>83</v>
      </c>
      <c r="D68" s="25" t="s">
        <v>75</v>
      </c>
      <c r="E68" s="102">
        <v>1</v>
      </c>
      <c r="F68" s="68"/>
      <c r="G68" s="65"/>
      <c r="H68" s="49"/>
      <c r="I68" s="65"/>
      <c r="J68" s="65"/>
      <c r="K68" s="50"/>
      <c r="L68" s="51"/>
      <c r="M68" s="49"/>
      <c r="N68" s="49"/>
      <c r="O68" s="49"/>
      <c r="P68" s="50"/>
    </row>
    <row r="69" spans="1:16" ht="22.5" x14ac:dyDescent="0.2">
      <c r="A69" s="39">
        <v>19</v>
      </c>
      <c r="B69" s="40"/>
      <c r="C69" s="101" t="s">
        <v>109</v>
      </c>
      <c r="D69" s="25" t="s">
        <v>59</v>
      </c>
      <c r="E69" s="102">
        <f>E62</f>
        <v>5.45</v>
      </c>
      <c r="F69" s="68"/>
      <c r="G69" s="65"/>
      <c r="H69" s="49"/>
      <c r="I69" s="65"/>
      <c r="J69" s="65"/>
      <c r="K69" s="50"/>
      <c r="L69" s="51"/>
      <c r="M69" s="49"/>
      <c r="N69" s="49"/>
      <c r="O69" s="49"/>
      <c r="P69" s="50"/>
    </row>
    <row r="70" spans="1:16" ht="22.5" x14ac:dyDescent="0.2">
      <c r="A70" s="39">
        <v>20</v>
      </c>
      <c r="B70" s="40"/>
      <c r="C70" s="106" t="s">
        <v>110</v>
      </c>
      <c r="D70" s="25" t="s">
        <v>82</v>
      </c>
      <c r="E70" s="102">
        <f>E69*0.45*1.2</f>
        <v>2.94</v>
      </c>
      <c r="F70" s="68"/>
      <c r="G70" s="65"/>
      <c r="H70" s="49"/>
      <c r="I70" s="65"/>
      <c r="J70" s="65"/>
      <c r="K70" s="50"/>
      <c r="L70" s="51"/>
      <c r="M70" s="49"/>
      <c r="N70" s="49"/>
      <c r="O70" s="49"/>
      <c r="P70" s="50"/>
    </row>
    <row r="71" spans="1:16" x14ac:dyDescent="0.2">
      <c r="A71" s="39">
        <v>21</v>
      </c>
      <c r="B71" s="40"/>
      <c r="C71" s="100" t="s">
        <v>83</v>
      </c>
      <c r="D71" s="25" t="s">
        <v>75</v>
      </c>
      <c r="E71" s="102">
        <v>1</v>
      </c>
      <c r="F71" s="68"/>
      <c r="G71" s="65"/>
      <c r="H71" s="49"/>
      <c r="I71" s="65"/>
      <c r="J71" s="65"/>
      <c r="K71" s="50"/>
      <c r="L71" s="51"/>
      <c r="M71" s="49"/>
      <c r="N71" s="49"/>
      <c r="O71" s="49"/>
      <c r="P71" s="50"/>
    </row>
    <row r="72" spans="1:16" x14ac:dyDescent="0.2">
      <c r="A72" s="97">
        <v>5</v>
      </c>
      <c r="B72" s="98"/>
      <c r="C72" s="99" t="s">
        <v>111</v>
      </c>
      <c r="D72" s="25"/>
      <c r="E72" s="102"/>
      <c r="F72" s="68"/>
      <c r="G72" s="65"/>
      <c r="H72" s="49"/>
      <c r="I72" s="65"/>
      <c r="J72" s="65"/>
      <c r="K72" s="50"/>
      <c r="L72" s="51"/>
      <c r="M72" s="49"/>
      <c r="N72" s="49"/>
      <c r="O72" s="49"/>
      <c r="P72" s="50"/>
    </row>
    <row r="73" spans="1:16" ht="33.75" x14ac:dyDescent="0.2">
      <c r="A73" s="39">
        <v>1</v>
      </c>
      <c r="B73" s="40"/>
      <c r="C73" s="101" t="s">
        <v>112</v>
      </c>
      <c r="D73" s="25" t="s">
        <v>59</v>
      </c>
      <c r="E73" s="102">
        <v>13.05</v>
      </c>
      <c r="F73" s="68"/>
      <c r="G73" s="65"/>
      <c r="H73" s="49"/>
      <c r="I73" s="65"/>
      <c r="J73" s="65"/>
      <c r="K73" s="50"/>
      <c r="L73" s="51"/>
      <c r="M73" s="49"/>
      <c r="N73" s="49"/>
      <c r="O73" s="49"/>
      <c r="P73" s="50"/>
    </row>
    <row r="74" spans="1:16" ht="22.5" x14ac:dyDescent="0.2">
      <c r="A74" s="39">
        <v>2</v>
      </c>
      <c r="B74" s="40"/>
      <c r="C74" s="101" t="s">
        <v>113</v>
      </c>
      <c r="D74" s="25" t="s">
        <v>59</v>
      </c>
      <c r="E74" s="102">
        <v>13.05</v>
      </c>
      <c r="F74" s="68"/>
      <c r="G74" s="65"/>
      <c r="H74" s="49"/>
      <c r="I74" s="65"/>
      <c r="J74" s="65"/>
      <c r="K74" s="50"/>
      <c r="L74" s="51"/>
      <c r="M74" s="49"/>
      <c r="N74" s="49"/>
      <c r="O74" s="49"/>
      <c r="P74" s="50"/>
    </row>
    <row r="75" spans="1:16" ht="45" x14ac:dyDescent="0.2">
      <c r="A75" s="39">
        <v>3</v>
      </c>
      <c r="B75" s="40"/>
      <c r="C75" s="101" t="s">
        <v>114</v>
      </c>
      <c r="D75" s="25" t="s">
        <v>59</v>
      </c>
      <c r="E75" s="102">
        <v>13.05</v>
      </c>
      <c r="F75" s="68"/>
      <c r="G75" s="65"/>
      <c r="H75" s="49"/>
      <c r="I75" s="65"/>
      <c r="J75" s="65"/>
      <c r="K75" s="50"/>
      <c r="L75" s="51"/>
      <c r="M75" s="49"/>
      <c r="N75" s="49"/>
      <c r="O75" s="49"/>
      <c r="P75" s="50"/>
    </row>
    <row r="76" spans="1:16" ht="22.5" x14ac:dyDescent="0.2">
      <c r="A76" s="39">
        <v>4</v>
      </c>
      <c r="B76" s="40"/>
      <c r="C76" s="101" t="s">
        <v>115</v>
      </c>
      <c r="D76" s="25" t="s">
        <v>59</v>
      </c>
      <c r="E76" s="102">
        <v>1.32</v>
      </c>
      <c r="F76" s="68"/>
      <c r="G76" s="65"/>
      <c r="H76" s="49"/>
      <c r="I76" s="65"/>
      <c r="J76" s="65"/>
      <c r="K76" s="50"/>
      <c r="L76" s="51"/>
      <c r="M76" s="49"/>
      <c r="N76" s="49"/>
      <c r="O76" s="49"/>
      <c r="P76" s="50"/>
    </row>
    <row r="77" spans="1:16" ht="33.75" x14ac:dyDescent="0.2">
      <c r="A77" s="39">
        <v>5</v>
      </c>
      <c r="B77" s="40"/>
      <c r="C77" s="101" t="s">
        <v>116</v>
      </c>
      <c r="D77" s="25" t="s">
        <v>59</v>
      </c>
      <c r="E77" s="102">
        <v>9.1300000000000008</v>
      </c>
      <c r="F77" s="68"/>
      <c r="G77" s="65"/>
      <c r="H77" s="49"/>
      <c r="I77" s="65"/>
      <c r="J77" s="65"/>
      <c r="K77" s="50"/>
      <c r="L77" s="51"/>
      <c r="M77" s="49"/>
      <c r="N77" s="49"/>
      <c r="O77" s="49"/>
      <c r="P77" s="50"/>
    </row>
    <row r="78" spans="1:16" ht="45" x14ac:dyDescent="0.2">
      <c r="A78" s="39">
        <v>6</v>
      </c>
      <c r="B78" s="40"/>
      <c r="C78" s="101" t="s">
        <v>117</v>
      </c>
      <c r="D78" s="25" t="s">
        <v>118</v>
      </c>
      <c r="E78" s="102">
        <v>0.91</v>
      </c>
      <c r="F78" s="68"/>
      <c r="G78" s="65"/>
      <c r="H78" s="49"/>
      <c r="I78" s="65"/>
      <c r="J78" s="65"/>
      <c r="K78" s="50"/>
      <c r="L78" s="51"/>
      <c r="M78" s="49"/>
      <c r="N78" s="49"/>
      <c r="O78" s="49"/>
      <c r="P78" s="50"/>
    </row>
    <row r="79" spans="1:16" ht="22.5" x14ac:dyDescent="0.2">
      <c r="A79" s="39">
        <v>7</v>
      </c>
      <c r="B79" s="40"/>
      <c r="C79" s="101" t="s">
        <v>119</v>
      </c>
      <c r="D79" s="25" t="s">
        <v>59</v>
      </c>
      <c r="E79" s="102">
        <v>1</v>
      </c>
      <c r="F79" s="68"/>
      <c r="G79" s="65"/>
      <c r="H79" s="49"/>
      <c r="I79" s="65"/>
      <c r="J79" s="65"/>
      <c r="K79" s="50"/>
      <c r="L79" s="51"/>
      <c r="M79" s="49"/>
      <c r="N79" s="49"/>
      <c r="O79" s="49"/>
      <c r="P79" s="50"/>
    </row>
    <row r="80" spans="1:16" x14ac:dyDescent="0.2">
      <c r="A80" s="39">
        <v>8</v>
      </c>
      <c r="B80" s="40"/>
      <c r="C80" s="100" t="s">
        <v>104</v>
      </c>
      <c r="D80" s="25" t="s">
        <v>59</v>
      </c>
      <c r="E80" s="102">
        <f>E79*1.15</f>
        <v>1.1499999999999999</v>
      </c>
      <c r="F80" s="68"/>
      <c r="G80" s="65"/>
      <c r="H80" s="49"/>
      <c r="I80" s="65"/>
      <c r="J80" s="65"/>
      <c r="K80" s="50"/>
      <c r="L80" s="51"/>
      <c r="M80" s="49"/>
      <c r="N80" s="49"/>
      <c r="O80" s="49"/>
      <c r="P80" s="50"/>
    </row>
    <row r="81" spans="1:16" x14ac:dyDescent="0.2">
      <c r="A81" s="39">
        <v>9</v>
      </c>
      <c r="B81" s="40"/>
      <c r="C81" s="100" t="s">
        <v>105</v>
      </c>
      <c r="D81" s="25" t="s">
        <v>67</v>
      </c>
      <c r="E81" s="102">
        <f>E79*14*1.5</f>
        <v>21</v>
      </c>
      <c r="F81" s="68"/>
      <c r="G81" s="65"/>
      <c r="H81" s="49"/>
      <c r="I81" s="65"/>
      <c r="J81" s="65"/>
      <c r="K81" s="50"/>
      <c r="L81" s="51"/>
      <c r="M81" s="49"/>
      <c r="N81" s="49"/>
      <c r="O81" s="49"/>
      <c r="P81" s="50"/>
    </row>
    <row r="82" spans="1:16" x14ac:dyDescent="0.2">
      <c r="A82" s="39">
        <v>10</v>
      </c>
      <c r="B82" s="40"/>
      <c r="C82" s="100" t="s">
        <v>79</v>
      </c>
      <c r="D82" s="25" t="s">
        <v>57</v>
      </c>
      <c r="E82" s="102">
        <v>1</v>
      </c>
      <c r="F82" s="68"/>
      <c r="G82" s="65"/>
      <c r="H82" s="49"/>
      <c r="I82" s="65"/>
      <c r="J82" s="65"/>
      <c r="K82" s="50"/>
      <c r="L82" s="51"/>
      <c r="M82" s="49"/>
      <c r="N82" s="49"/>
      <c r="O82" s="49"/>
      <c r="P82" s="50"/>
    </row>
    <row r="83" spans="1:16" ht="22.5" x14ac:dyDescent="0.2">
      <c r="A83" s="39">
        <v>11</v>
      </c>
      <c r="B83" s="40"/>
      <c r="C83" s="101" t="s">
        <v>120</v>
      </c>
      <c r="D83" s="25" t="s">
        <v>59</v>
      </c>
      <c r="E83" s="102">
        <v>10.130000000000001</v>
      </c>
      <c r="F83" s="68"/>
      <c r="G83" s="65"/>
      <c r="H83" s="49"/>
      <c r="I83" s="65"/>
      <c r="J83" s="65"/>
      <c r="K83" s="50"/>
      <c r="L83" s="51"/>
      <c r="M83" s="49"/>
      <c r="N83" s="49"/>
      <c r="O83" s="49"/>
      <c r="P83" s="50"/>
    </row>
    <row r="84" spans="1:16" ht="22.5" x14ac:dyDescent="0.2">
      <c r="A84" s="39">
        <v>12</v>
      </c>
      <c r="B84" s="40"/>
      <c r="C84" s="106" t="s">
        <v>72</v>
      </c>
      <c r="D84" s="25" t="s">
        <v>59</v>
      </c>
      <c r="E84" s="102">
        <f>E83*1.15</f>
        <v>11.65</v>
      </c>
      <c r="F84" s="68"/>
      <c r="G84" s="65"/>
      <c r="H84" s="49"/>
      <c r="I84" s="65"/>
      <c r="J84" s="65"/>
      <c r="K84" s="50"/>
      <c r="L84" s="51"/>
      <c r="M84" s="49"/>
      <c r="N84" s="49"/>
      <c r="O84" s="49"/>
      <c r="P84" s="50"/>
    </row>
    <row r="85" spans="1:16" x14ac:dyDescent="0.2">
      <c r="A85" s="39">
        <v>13</v>
      </c>
      <c r="B85" s="40"/>
      <c r="C85" s="106" t="s">
        <v>73</v>
      </c>
      <c r="D85" s="25" t="s">
        <v>67</v>
      </c>
      <c r="E85" s="102">
        <f>E83*5</f>
        <v>50.65</v>
      </c>
      <c r="F85" s="68"/>
      <c r="G85" s="65"/>
      <c r="H85" s="49"/>
      <c r="I85" s="65"/>
      <c r="J85" s="65"/>
      <c r="K85" s="50"/>
      <c r="L85" s="51"/>
      <c r="M85" s="49"/>
      <c r="N85" s="49"/>
      <c r="O85" s="49"/>
      <c r="P85" s="50"/>
    </row>
    <row r="86" spans="1:16" x14ac:dyDescent="0.2">
      <c r="A86" s="39">
        <v>14</v>
      </c>
      <c r="B86" s="40"/>
      <c r="C86" s="100" t="s">
        <v>74</v>
      </c>
      <c r="D86" s="25" t="s">
        <v>75</v>
      </c>
      <c r="E86" s="102">
        <v>1</v>
      </c>
      <c r="F86" s="68"/>
      <c r="G86" s="65"/>
      <c r="H86" s="49"/>
      <c r="I86" s="65"/>
      <c r="J86" s="65"/>
      <c r="K86" s="50"/>
      <c r="L86" s="51"/>
      <c r="M86" s="49"/>
      <c r="N86" s="49"/>
      <c r="O86" s="49"/>
      <c r="P86" s="50"/>
    </row>
    <row r="87" spans="1:16" ht="22.5" x14ac:dyDescent="0.2">
      <c r="A87" s="39">
        <v>15</v>
      </c>
      <c r="B87" s="40"/>
      <c r="C87" s="101" t="s">
        <v>121</v>
      </c>
      <c r="D87" s="25" t="s">
        <v>59</v>
      </c>
      <c r="E87" s="102">
        <f>E83</f>
        <v>10.130000000000001</v>
      </c>
      <c r="F87" s="68"/>
      <c r="G87" s="65"/>
      <c r="H87" s="49"/>
      <c r="I87" s="65"/>
      <c r="J87" s="65"/>
      <c r="K87" s="50"/>
      <c r="L87" s="51"/>
      <c r="M87" s="49"/>
      <c r="N87" s="49"/>
      <c r="O87" s="49"/>
      <c r="P87" s="50"/>
    </row>
    <row r="88" spans="1:16" ht="22.5" x14ac:dyDescent="0.2">
      <c r="A88" s="39">
        <v>16</v>
      </c>
      <c r="B88" s="40"/>
      <c r="C88" s="106" t="s">
        <v>108</v>
      </c>
      <c r="D88" s="25" t="s">
        <v>67</v>
      </c>
      <c r="E88" s="102">
        <f>E87*14</f>
        <v>141.82</v>
      </c>
      <c r="F88" s="68"/>
      <c r="G88" s="65"/>
      <c r="H88" s="49"/>
      <c r="I88" s="65"/>
      <c r="J88" s="65"/>
      <c r="K88" s="50"/>
      <c r="L88" s="51"/>
      <c r="M88" s="49"/>
      <c r="N88" s="49"/>
      <c r="O88" s="49"/>
      <c r="P88" s="50"/>
    </row>
    <row r="89" spans="1:16" x14ac:dyDescent="0.2">
      <c r="A89" s="39">
        <v>17</v>
      </c>
      <c r="B89" s="40"/>
      <c r="C89" s="100" t="s">
        <v>83</v>
      </c>
      <c r="D89" s="25" t="s">
        <v>75</v>
      </c>
      <c r="E89" s="102">
        <v>1</v>
      </c>
      <c r="F89" s="68"/>
      <c r="G89" s="65"/>
      <c r="H89" s="49"/>
      <c r="I89" s="65"/>
      <c r="J89" s="65"/>
      <c r="K89" s="50"/>
      <c r="L89" s="51"/>
      <c r="M89" s="49"/>
      <c r="N89" s="49"/>
      <c r="O89" s="49"/>
      <c r="P89" s="50"/>
    </row>
    <row r="90" spans="1:16" ht="22.5" x14ac:dyDescent="0.2">
      <c r="A90" s="39">
        <v>18</v>
      </c>
      <c r="B90" s="40"/>
      <c r="C90" s="101" t="s">
        <v>122</v>
      </c>
      <c r="D90" s="25" t="s">
        <v>59</v>
      </c>
      <c r="E90" s="102">
        <f>E83</f>
        <v>10.130000000000001</v>
      </c>
      <c r="F90" s="68"/>
      <c r="G90" s="65"/>
      <c r="H90" s="49"/>
      <c r="I90" s="65"/>
      <c r="J90" s="65"/>
      <c r="K90" s="50"/>
      <c r="L90" s="51"/>
      <c r="M90" s="49"/>
      <c r="N90" s="49"/>
      <c r="O90" s="49"/>
      <c r="P90" s="50"/>
    </row>
    <row r="91" spans="1:16" ht="22.5" x14ac:dyDescent="0.2">
      <c r="A91" s="39">
        <v>19</v>
      </c>
      <c r="B91" s="40"/>
      <c r="C91" s="106" t="s">
        <v>110</v>
      </c>
      <c r="D91" s="25" t="s">
        <v>82</v>
      </c>
      <c r="E91" s="102">
        <f>E90*0.45*1.2</f>
        <v>5.47</v>
      </c>
      <c r="F91" s="68"/>
      <c r="G91" s="65"/>
      <c r="H91" s="49"/>
      <c r="I91" s="65"/>
      <c r="J91" s="65"/>
      <c r="K91" s="50"/>
      <c r="L91" s="51"/>
      <c r="M91" s="49"/>
      <c r="N91" s="49"/>
      <c r="O91" s="49"/>
      <c r="P91" s="50"/>
    </row>
    <row r="92" spans="1:16" x14ac:dyDescent="0.2">
      <c r="A92" s="39">
        <v>20</v>
      </c>
      <c r="B92" s="40"/>
      <c r="C92" s="100" t="s">
        <v>83</v>
      </c>
      <c r="D92" s="25" t="s">
        <v>75</v>
      </c>
      <c r="E92" s="102">
        <v>1</v>
      </c>
      <c r="F92" s="68"/>
      <c r="G92" s="65"/>
      <c r="H92" s="49"/>
      <c r="I92" s="65"/>
      <c r="J92" s="65"/>
      <c r="K92" s="50"/>
      <c r="L92" s="51"/>
      <c r="M92" s="49"/>
      <c r="N92" s="49"/>
      <c r="O92" s="49"/>
      <c r="P92" s="50"/>
    </row>
    <row r="93" spans="1:16" x14ac:dyDescent="0.2">
      <c r="A93" s="39">
        <v>21</v>
      </c>
      <c r="B93" s="40"/>
      <c r="C93" s="101" t="s">
        <v>123</v>
      </c>
      <c r="D93" s="25" t="s">
        <v>124</v>
      </c>
      <c r="E93" s="102">
        <v>1</v>
      </c>
      <c r="F93" s="68"/>
      <c r="G93" s="65"/>
      <c r="H93" s="49"/>
      <c r="I93" s="65"/>
      <c r="J93" s="65"/>
      <c r="K93" s="50"/>
      <c r="L93" s="51"/>
      <c r="M93" s="49"/>
      <c r="N93" s="49"/>
      <c r="O93" s="49"/>
      <c r="P93" s="50"/>
    </row>
    <row r="94" spans="1:16" x14ac:dyDescent="0.2">
      <c r="A94" s="97">
        <v>5</v>
      </c>
      <c r="B94" s="98"/>
      <c r="C94" s="99" t="s">
        <v>125</v>
      </c>
      <c r="D94" s="25"/>
      <c r="E94" s="102"/>
      <c r="F94" s="68"/>
      <c r="G94" s="65"/>
      <c r="H94" s="49"/>
      <c r="I94" s="65"/>
      <c r="J94" s="65"/>
      <c r="K94" s="50"/>
      <c r="L94" s="51"/>
      <c r="M94" s="49"/>
      <c r="N94" s="49"/>
      <c r="O94" s="49"/>
      <c r="P94" s="50"/>
    </row>
    <row r="95" spans="1:16" x14ac:dyDescent="0.2">
      <c r="A95" s="39">
        <v>1</v>
      </c>
      <c r="B95" s="40"/>
      <c r="C95" s="101" t="s">
        <v>126</v>
      </c>
      <c r="D95" s="25" t="s">
        <v>75</v>
      </c>
      <c r="E95" s="102">
        <v>1</v>
      </c>
      <c r="F95" s="68"/>
      <c r="G95" s="65"/>
      <c r="H95" s="49"/>
      <c r="I95" s="65"/>
      <c r="J95" s="65"/>
      <c r="K95" s="50"/>
      <c r="L95" s="51"/>
      <c r="M95" s="49"/>
      <c r="N95" s="49"/>
      <c r="O95" s="49"/>
      <c r="P95" s="50"/>
    </row>
    <row r="96" spans="1:16" ht="22.5" x14ac:dyDescent="0.2">
      <c r="A96" s="39">
        <v>2</v>
      </c>
      <c r="B96" s="40"/>
      <c r="C96" s="101" t="s">
        <v>127</v>
      </c>
      <c r="D96" s="25" t="s">
        <v>59</v>
      </c>
      <c r="E96" s="102">
        <v>3.21</v>
      </c>
      <c r="F96" s="68"/>
      <c r="G96" s="65"/>
      <c r="H96" s="49"/>
      <c r="I96" s="65"/>
      <c r="J96" s="65"/>
      <c r="K96" s="50"/>
      <c r="L96" s="51"/>
      <c r="M96" s="49"/>
      <c r="N96" s="49"/>
      <c r="O96" s="49"/>
      <c r="P96" s="50"/>
    </row>
    <row r="97" spans="1:16" x14ac:dyDescent="0.2">
      <c r="A97" s="39">
        <v>3</v>
      </c>
      <c r="B97" s="40"/>
      <c r="C97" s="100" t="s">
        <v>79</v>
      </c>
      <c r="D97" s="25" t="s">
        <v>75</v>
      </c>
      <c r="E97" s="102">
        <v>1</v>
      </c>
      <c r="F97" s="68"/>
      <c r="G97" s="65"/>
      <c r="H97" s="49"/>
      <c r="I97" s="65"/>
      <c r="J97" s="65"/>
      <c r="K97" s="50"/>
      <c r="L97" s="51"/>
      <c r="M97" s="49"/>
      <c r="N97" s="49"/>
      <c r="O97" s="49"/>
      <c r="P97" s="50"/>
    </row>
    <row r="98" spans="1:16" ht="22.5" x14ac:dyDescent="0.2">
      <c r="A98" s="39">
        <v>4</v>
      </c>
      <c r="B98" s="40"/>
      <c r="C98" s="101" t="s">
        <v>128</v>
      </c>
      <c r="D98" s="25" t="s">
        <v>59</v>
      </c>
      <c r="E98" s="102">
        <v>3.21</v>
      </c>
      <c r="F98" s="68"/>
      <c r="G98" s="65"/>
      <c r="H98" s="49"/>
      <c r="I98" s="65"/>
      <c r="J98" s="65"/>
      <c r="K98" s="50"/>
      <c r="L98" s="51"/>
      <c r="M98" s="49"/>
      <c r="N98" s="49"/>
      <c r="O98" s="49"/>
      <c r="P98" s="50"/>
    </row>
    <row r="99" spans="1:16" x14ac:dyDescent="0.2">
      <c r="A99" s="39">
        <v>5</v>
      </c>
      <c r="B99" s="40"/>
      <c r="C99" s="100" t="s">
        <v>129</v>
      </c>
      <c r="D99" s="25" t="s">
        <v>82</v>
      </c>
      <c r="E99" s="102">
        <f>E98*0.2*1.2</f>
        <v>0.77</v>
      </c>
      <c r="F99" s="68"/>
      <c r="G99" s="65"/>
      <c r="H99" s="49"/>
      <c r="I99" s="65"/>
      <c r="J99" s="65"/>
      <c r="K99" s="50"/>
      <c r="L99" s="51"/>
      <c r="M99" s="49"/>
      <c r="N99" s="49"/>
      <c r="O99" s="49"/>
      <c r="P99" s="50"/>
    </row>
    <row r="100" spans="1:16" x14ac:dyDescent="0.2">
      <c r="A100" s="39">
        <v>6</v>
      </c>
      <c r="B100" s="40"/>
      <c r="C100" s="100" t="s">
        <v>442</v>
      </c>
      <c r="D100" s="25" t="s">
        <v>82</v>
      </c>
      <c r="E100" s="102">
        <f>E98*0.45*1.2</f>
        <v>1.73</v>
      </c>
      <c r="F100" s="68"/>
      <c r="G100" s="65"/>
      <c r="H100" s="49"/>
      <c r="I100" s="65"/>
      <c r="J100" s="65"/>
      <c r="K100" s="50"/>
      <c r="L100" s="51"/>
      <c r="M100" s="49"/>
      <c r="N100" s="49"/>
      <c r="O100" s="49"/>
      <c r="P100" s="50"/>
    </row>
    <row r="101" spans="1:16" ht="12" thickBot="1" x14ac:dyDescent="0.25">
      <c r="A101" s="39">
        <v>7</v>
      </c>
      <c r="B101" s="40"/>
      <c r="C101" s="100" t="s">
        <v>79</v>
      </c>
      <c r="D101" s="25" t="s">
        <v>75</v>
      </c>
      <c r="E101" s="102">
        <v>1</v>
      </c>
      <c r="F101" s="68"/>
      <c r="G101" s="65"/>
      <c r="H101" s="49"/>
      <c r="I101" s="65"/>
      <c r="J101" s="65"/>
      <c r="K101" s="50"/>
      <c r="L101" s="51"/>
      <c r="M101" s="49"/>
      <c r="N101" s="49"/>
      <c r="O101" s="49"/>
      <c r="P101" s="50"/>
    </row>
    <row r="102" spans="1:16" ht="12" thickBot="1" x14ac:dyDescent="0.25">
      <c r="A102" s="175" t="s">
        <v>130</v>
      </c>
      <c r="B102" s="176"/>
      <c r="C102" s="176"/>
      <c r="D102" s="176"/>
      <c r="E102" s="176"/>
      <c r="F102" s="176"/>
      <c r="G102" s="176"/>
      <c r="H102" s="176"/>
      <c r="I102" s="176"/>
      <c r="J102" s="176"/>
      <c r="K102" s="177"/>
      <c r="L102" s="69">
        <f>SUM(L14:L101)</f>
        <v>0</v>
      </c>
      <c r="M102" s="70">
        <f>SUM(M14:M101)</f>
        <v>0</v>
      </c>
      <c r="N102" s="70">
        <f>SUM(N14:N101)</f>
        <v>0</v>
      </c>
      <c r="O102" s="70">
        <f>SUM(O14:O101)</f>
        <v>0</v>
      </c>
      <c r="P102" s="71">
        <f>SUM(P14:P101)</f>
        <v>0</v>
      </c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1" t="s">
        <v>14</v>
      </c>
      <c r="B105" s="17"/>
      <c r="C105" s="174">
        <f>'Kops a'!C34:H34</f>
        <v>0</v>
      </c>
      <c r="D105" s="174"/>
      <c r="E105" s="174"/>
      <c r="F105" s="174"/>
      <c r="G105" s="174"/>
      <c r="H105" s="174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09" t="s">
        <v>15</v>
      </c>
      <c r="D106" s="109"/>
      <c r="E106" s="109"/>
      <c r="F106" s="109"/>
      <c r="G106" s="109"/>
      <c r="H106" s="109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89" t="str">
        <f>'Kops a'!A37</f>
        <v>Tāme sastādīta 2021. gada __. ___________</v>
      </c>
      <c r="B108" s="90"/>
      <c r="C108" s="90"/>
      <c r="D108" s="90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" t="s">
        <v>37</v>
      </c>
      <c r="B110" s="17"/>
      <c r="C110" s="174">
        <f>'Kops a'!C39:H39</f>
        <v>0</v>
      </c>
      <c r="D110" s="174"/>
      <c r="E110" s="174"/>
      <c r="F110" s="174"/>
      <c r="G110" s="174"/>
      <c r="H110" s="174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09" t="s">
        <v>15</v>
      </c>
      <c r="D111" s="109"/>
      <c r="E111" s="109"/>
      <c r="F111" s="109"/>
      <c r="G111" s="109"/>
      <c r="H111" s="109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89" t="s">
        <v>54</v>
      </c>
      <c r="B113" s="90"/>
      <c r="C113" s="94">
        <f>'Kops a'!C42</f>
        <v>0</v>
      </c>
      <c r="D113" s="52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</sheetData>
  <mergeCells count="22">
    <mergeCell ref="E12:E13"/>
    <mergeCell ref="C110:H110"/>
    <mergeCell ref="C111:H111"/>
    <mergeCell ref="C105:H105"/>
    <mergeCell ref="C106:H106"/>
    <mergeCell ref="A102:K102"/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I14:J101 A14:G101">
    <cfRule type="cellIs" dxfId="166" priority="22" operator="equal">
      <formula>0</formula>
    </cfRule>
  </conditionalFormatting>
  <conditionalFormatting sqref="N9:O9 K14:P101 H14:H101">
    <cfRule type="cellIs" dxfId="165" priority="20" operator="equal">
      <formula>0</formula>
    </cfRule>
  </conditionalFormatting>
  <conditionalFormatting sqref="C2:I2">
    <cfRule type="cellIs" dxfId="164" priority="17" operator="equal">
      <formula>0</formula>
    </cfRule>
  </conditionalFormatting>
  <conditionalFormatting sqref="O10:P10">
    <cfRule type="cellIs" dxfId="163" priority="16" operator="equal">
      <formula>"20__. gada __. _________"</formula>
    </cfRule>
  </conditionalFormatting>
  <conditionalFormatting sqref="A102:K102">
    <cfRule type="containsText" dxfId="162" priority="14" operator="containsText" text="Tiešās izmaksas kopā, t. sk. darba devēja sociālais nodoklis __.__% ">
      <formula>NOT(ISERROR(SEARCH("Tiešās izmaksas kopā, t. sk. darba devēja sociālais nodoklis __.__% ",A102)))</formula>
    </cfRule>
  </conditionalFormatting>
  <conditionalFormatting sqref="C110:H110">
    <cfRule type="cellIs" dxfId="161" priority="11" operator="equal">
      <formula>0</formula>
    </cfRule>
  </conditionalFormatting>
  <conditionalFormatting sqref="C105:H105">
    <cfRule type="cellIs" dxfId="160" priority="10" operator="equal">
      <formula>0</formula>
    </cfRule>
  </conditionalFormatting>
  <conditionalFormatting sqref="L102:P102">
    <cfRule type="cellIs" dxfId="159" priority="9" operator="equal">
      <formula>0</formula>
    </cfRule>
  </conditionalFormatting>
  <conditionalFormatting sqref="C4:I4">
    <cfRule type="cellIs" dxfId="158" priority="8" operator="equal">
      <formula>0</formula>
    </cfRule>
  </conditionalFormatting>
  <conditionalFormatting sqref="D5:L8">
    <cfRule type="cellIs" dxfId="157" priority="6" operator="equal">
      <formula>0</formula>
    </cfRule>
  </conditionalFormatting>
  <conditionalFormatting sqref="C110:H110 C113 C105:H105">
    <cfRule type="cellIs" dxfId="156" priority="5" operator="equal">
      <formula>0</formula>
    </cfRule>
  </conditionalFormatting>
  <conditionalFormatting sqref="D1">
    <cfRule type="cellIs" dxfId="155" priority="4" operator="equal">
      <formula>0</formula>
    </cfRule>
  </conditionalFormatting>
  <conditionalFormatting sqref="A9">
    <cfRule type="containsText" dxfId="154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BC596309-6EE4-47E0-A590-F3D2F6DA868B}">
            <xm:f>NOT(ISERROR(SEARCH("Tāme sastādīta ____. gada ___. ______________",A108)))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A108</xm:sqref>
        </x14:conditionalFormatting>
        <x14:conditionalFormatting xmlns:xm="http://schemas.microsoft.com/office/excel/2006/main">
          <x14:cfRule type="containsText" priority="12" operator="containsText" id="{A5053C80-E745-4777-A201-BBBD02E74FC0}">
            <xm:f>NOT(ISERROR(SEARCH("Sertifikāta Nr. _________________________________",A113)))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>
    <pageSetUpPr fitToPage="1"/>
  </sheetPr>
  <dimension ref="A1:P88"/>
  <sheetViews>
    <sheetView topLeftCell="A50" zoomScale="115" zoomScaleNormal="115" workbookViewId="0">
      <selection activeCell="C74" sqref="C74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8" t="s">
        <v>38</v>
      </c>
      <c r="D1" s="53">
        <f>'Kops a'!A16</f>
        <v>2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58" t="s">
        <v>368</v>
      </c>
      <c r="D2" s="158"/>
      <c r="E2" s="158"/>
      <c r="F2" s="158"/>
      <c r="G2" s="158"/>
      <c r="H2" s="158"/>
      <c r="I2" s="158"/>
      <c r="J2" s="30"/>
    </row>
    <row r="3" spans="1:16" x14ac:dyDescent="0.2">
      <c r="A3" s="31"/>
      <c r="B3" s="31"/>
      <c r="C3" s="118" t="s">
        <v>17</v>
      </c>
      <c r="D3" s="118"/>
      <c r="E3" s="118"/>
      <c r="F3" s="118"/>
      <c r="G3" s="118"/>
      <c r="H3" s="118"/>
      <c r="I3" s="118"/>
      <c r="J3" s="31"/>
    </row>
    <row r="4" spans="1:16" x14ac:dyDescent="0.2">
      <c r="A4" s="31"/>
      <c r="B4" s="31"/>
      <c r="C4" s="159" t="s">
        <v>52</v>
      </c>
      <c r="D4" s="159"/>
      <c r="E4" s="159"/>
      <c r="F4" s="159"/>
      <c r="G4" s="159"/>
      <c r="H4" s="159"/>
      <c r="I4" s="159"/>
      <c r="J4" s="31"/>
    </row>
    <row r="5" spans="1:16" x14ac:dyDescent="0.2">
      <c r="A5" s="23"/>
      <c r="B5" s="23"/>
      <c r="C5" s="28" t="s">
        <v>5</v>
      </c>
      <c r="D5" s="171" t="str">
        <f>'Kops a'!D6</f>
        <v>Daudzdzīvokļu dzīvojamās mājas vienkāršotas fasādes atjaunošana</v>
      </c>
      <c r="E5" s="171"/>
      <c r="F5" s="171"/>
      <c r="G5" s="171"/>
      <c r="H5" s="171"/>
      <c r="I5" s="171"/>
      <c r="J5" s="171"/>
      <c r="K5" s="171"/>
      <c r="L5" s="171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1" t="str">
        <f>'Kops a'!D7</f>
        <v>Daudzdzīvokļu dzīvojamās mājas, Stacijas ielā 12, Olainē vienkāršotas fasādes atjaunošana</v>
      </c>
      <c r="E6" s="171"/>
      <c r="F6" s="171"/>
      <c r="G6" s="171"/>
      <c r="H6" s="171"/>
      <c r="I6" s="171"/>
      <c r="J6" s="171"/>
      <c r="K6" s="171"/>
      <c r="L6" s="171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1" t="str">
        <f>'Kops a'!D8</f>
        <v>Stacijas iela 12, Olaine</v>
      </c>
      <c r="E7" s="171"/>
      <c r="F7" s="171"/>
      <c r="G7" s="171"/>
      <c r="H7" s="171"/>
      <c r="I7" s="171"/>
      <c r="J7" s="171"/>
      <c r="K7" s="171"/>
      <c r="L7" s="17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1" t="str">
        <f>'Kops a'!D9</f>
        <v>Iepirkums Nr. AS OŪS 2021/13_E</v>
      </c>
      <c r="E8" s="171"/>
      <c r="F8" s="171"/>
      <c r="G8" s="171"/>
      <c r="H8" s="171"/>
      <c r="I8" s="171"/>
      <c r="J8" s="171"/>
      <c r="K8" s="171"/>
      <c r="L8" s="171"/>
      <c r="M8" s="17"/>
      <c r="N8" s="17"/>
      <c r="O8" s="17"/>
      <c r="P8" s="17"/>
    </row>
    <row r="9" spans="1:16" ht="11.25" customHeight="1" x14ac:dyDescent="0.2">
      <c r="A9" s="157" t="s">
        <v>377</v>
      </c>
      <c r="B9" s="157"/>
      <c r="C9" s="157"/>
      <c r="D9" s="157"/>
      <c r="E9" s="157"/>
      <c r="F9" s="157"/>
      <c r="G9" s="157"/>
      <c r="H9" s="157"/>
      <c r="I9" s="157"/>
      <c r="J9" s="163" t="s">
        <v>39</v>
      </c>
      <c r="K9" s="163"/>
      <c r="L9" s="163"/>
      <c r="M9" s="163"/>
      <c r="N9" s="170">
        <f>P76</f>
        <v>0</v>
      </c>
      <c r="O9" s="170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2"/>
      <c r="P10" s="91" t="str">
        <f>A82</f>
        <v>Tāme sastādīta 2021. gada __. ___________</v>
      </c>
    </row>
    <row r="11" spans="1:16" ht="12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29" t="s">
        <v>23</v>
      </c>
      <c r="B12" s="165" t="s">
        <v>40</v>
      </c>
      <c r="C12" s="161" t="s">
        <v>41</v>
      </c>
      <c r="D12" s="168" t="s">
        <v>42</v>
      </c>
      <c r="E12" s="172" t="s">
        <v>43</v>
      </c>
      <c r="F12" s="160" t="s">
        <v>44</v>
      </c>
      <c r="G12" s="161"/>
      <c r="H12" s="161"/>
      <c r="I12" s="161"/>
      <c r="J12" s="161"/>
      <c r="K12" s="162"/>
      <c r="L12" s="160" t="s">
        <v>45</v>
      </c>
      <c r="M12" s="161"/>
      <c r="N12" s="161"/>
      <c r="O12" s="161"/>
      <c r="P12" s="162"/>
    </row>
    <row r="13" spans="1:16" ht="126.75" customHeight="1" thickBot="1" x14ac:dyDescent="0.25">
      <c r="A13" s="164"/>
      <c r="B13" s="166"/>
      <c r="C13" s="167"/>
      <c r="D13" s="169"/>
      <c r="E13" s="173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4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4" t="s">
        <v>51</v>
      </c>
    </row>
    <row r="14" spans="1:16" x14ac:dyDescent="0.2">
      <c r="A14" s="97">
        <v>1</v>
      </c>
      <c r="B14" s="98"/>
      <c r="C14" s="99" t="s">
        <v>55</v>
      </c>
      <c r="D14" s="25"/>
      <c r="E14" s="67"/>
      <c r="F14" s="68"/>
      <c r="G14" s="65"/>
      <c r="H14" s="49"/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9">
        <v>1</v>
      </c>
      <c r="B15" s="40"/>
      <c r="C15" s="101" t="s">
        <v>131</v>
      </c>
      <c r="D15" s="25" t="s">
        <v>59</v>
      </c>
      <c r="E15" s="102">
        <v>56.43</v>
      </c>
      <c r="F15" s="68"/>
      <c r="G15" s="65"/>
      <c r="H15" s="49"/>
      <c r="I15" s="65"/>
      <c r="J15" s="65"/>
      <c r="K15" s="50"/>
      <c r="L15" s="51"/>
      <c r="M15" s="49"/>
      <c r="N15" s="49"/>
      <c r="O15" s="49"/>
      <c r="P15" s="50"/>
    </row>
    <row r="16" spans="1:16" x14ac:dyDescent="0.2">
      <c r="A16" s="39">
        <v>2</v>
      </c>
      <c r="B16" s="40"/>
      <c r="C16" s="101" t="s">
        <v>132</v>
      </c>
      <c r="D16" s="25" t="s">
        <v>61</v>
      </c>
      <c r="E16" s="102">
        <v>1</v>
      </c>
      <c r="F16" s="68"/>
      <c r="G16" s="65"/>
      <c r="H16" s="49"/>
      <c r="I16" s="65"/>
      <c r="J16" s="65"/>
      <c r="K16" s="50"/>
      <c r="L16" s="51"/>
      <c r="M16" s="49"/>
      <c r="N16" s="49"/>
      <c r="O16" s="49"/>
      <c r="P16" s="50"/>
    </row>
    <row r="17" spans="1:16" ht="22.5" x14ac:dyDescent="0.2">
      <c r="A17" s="39">
        <v>3</v>
      </c>
      <c r="B17" s="40"/>
      <c r="C17" s="101" t="s">
        <v>133</v>
      </c>
      <c r="D17" s="25" t="s">
        <v>61</v>
      </c>
      <c r="E17" s="102">
        <v>1</v>
      </c>
      <c r="F17" s="68"/>
      <c r="G17" s="65"/>
      <c r="H17" s="49"/>
      <c r="I17" s="65"/>
      <c r="J17" s="65"/>
      <c r="K17" s="50"/>
      <c r="L17" s="51"/>
      <c r="M17" s="49"/>
      <c r="N17" s="49"/>
      <c r="O17" s="49"/>
      <c r="P17" s="50"/>
    </row>
    <row r="18" spans="1:16" ht="22.5" x14ac:dyDescent="0.2">
      <c r="A18" s="39">
        <v>4</v>
      </c>
      <c r="B18" s="40"/>
      <c r="C18" s="101" t="s">
        <v>60</v>
      </c>
      <c r="D18" s="25" t="s">
        <v>61</v>
      </c>
      <c r="E18" s="102">
        <v>2</v>
      </c>
      <c r="F18" s="68"/>
      <c r="G18" s="65"/>
      <c r="H18" s="49"/>
      <c r="I18" s="65"/>
      <c r="J18" s="65"/>
      <c r="K18" s="50"/>
      <c r="L18" s="51"/>
      <c r="M18" s="49"/>
      <c r="N18" s="49"/>
      <c r="O18" s="49"/>
      <c r="P18" s="50"/>
    </row>
    <row r="19" spans="1:16" ht="33.75" x14ac:dyDescent="0.2">
      <c r="A19" s="39">
        <v>5</v>
      </c>
      <c r="B19" s="40"/>
      <c r="C19" s="101" t="s">
        <v>134</v>
      </c>
      <c r="D19" s="25" t="s">
        <v>61</v>
      </c>
      <c r="E19" s="102">
        <v>9</v>
      </c>
      <c r="F19" s="68"/>
      <c r="G19" s="65"/>
      <c r="H19" s="49"/>
      <c r="I19" s="65"/>
      <c r="J19" s="65"/>
      <c r="K19" s="50"/>
      <c r="L19" s="51"/>
      <c r="M19" s="49"/>
      <c r="N19" s="49"/>
      <c r="O19" s="49"/>
      <c r="P19" s="50"/>
    </row>
    <row r="20" spans="1:16" x14ac:dyDescent="0.2">
      <c r="A20" s="39">
        <v>6</v>
      </c>
      <c r="B20" s="40"/>
      <c r="C20" s="101" t="s">
        <v>135</v>
      </c>
      <c r="D20" s="25" t="s">
        <v>124</v>
      </c>
      <c r="E20" s="102">
        <v>1</v>
      </c>
      <c r="F20" s="68"/>
      <c r="G20" s="65"/>
      <c r="H20" s="49"/>
      <c r="I20" s="65"/>
      <c r="J20" s="65"/>
      <c r="K20" s="50"/>
      <c r="L20" s="51"/>
      <c r="M20" s="49"/>
      <c r="N20" s="49"/>
      <c r="O20" s="49"/>
      <c r="P20" s="50"/>
    </row>
    <row r="21" spans="1:16" ht="22.5" x14ac:dyDescent="0.2">
      <c r="A21" s="97">
        <v>2</v>
      </c>
      <c r="B21" s="98"/>
      <c r="C21" s="99" t="s">
        <v>136</v>
      </c>
      <c r="D21" s="25"/>
      <c r="E21" s="102"/>
      <c r="F21" s="68"/>
      <c r="G21" s="65"/>
      <c r="H21" s="49"/>
      <c r="I21" s="65"/>
      <c r="J21" s="65"/>
      <c r="K21" s="50"/>
      <c r="L21" s="51"/>
      <c r="M21" s="49"/>
      <c r="N21" s="49"/>
      <c r="O21" s="49"/>
      <c r="P21" s="50"/>
    </row>
    <row r="22" spans="1:16" ht="33.75" x14ac:dyDescent="0.2">
      <c r="A22" s="39">
        <v>1</v>
      </c>
      <c r="B22" s="40"/>
      <c r="C22" s="101" t="s">
        <v>137</v>
      </c>
      <c r="D22" s="25" t="s">
        <v>118</v>
      </c>
      <c r="E22" s="102">
        <v>5.64</v>
      </c>
      <c r="F22" s="68"/>
      <c r="G22" s="65"/>
      <c r="H22" s="49"/>
      <c r="I22" s="65"/>
      <c r="J22" s="65"/>
      <c r="K22" s="50"/>
      <c r="L22" s="51"/>
      <c r="M22" s="49"/>
      <c r="N22" s="49"/>
      <c r="O22" s="49"/>
      <c r="P22" s="50"/>
    </row>
    <row r="23" spans="1:16" x14ac:dyDescent="0.2">
      <c r="A23" s="39">
        <v>2</v>
      </c>
      <c r="B23" s="40"/>
      <c r="C23" s="106" t="s">
        <v>138</v>
      </c>
      <c r="D23" s="25" t="s">
        <v>118</v>
      </c>
      <c r="E23" s="102">
        <f>E22*1.25</f>
        <v>7.05</v>
      </c>
      <c r="F23" s="68"/>
      <c r="G23" s="65"/>
      <c r="H23" s="49"/>
      <c r="I23" s="65"/>
      <c r="J23" s="65"/>
      <c r="K23" s="50"/>
      <c r="L23" s="51"/>
      <c r="M23" s="49"/>
      <c r="N23" s="49"/>
      <c r="O23" s="49"/>
      <c r="P23" s="50"/>
    </row>
    <row r="24" spans="1:16" x14ac:dyDescent="0.2">
      <c r="A24" s="39">
        <v>3</v>
      </c>
      <c r="B24" s="40"/>
      <c r="C24" s="100" t="s">
        <v>443</v>
      </c>
      <c r="D24" s="25" t="s">
        <v>67</v>
      </c>
      <c r="E24" s="102">
        <f>E22*1.85</f>
        <v>10.43</v>
      </c>
      <c r="F24" s="68"/>
      <c r="G24" s="65"/>
      <c r="H24" s="49"/>
      <c r="I24" s="65"/>
      <c r="J24" s="65"/>
      <c r="K24" s="50"/>
      <c r="L24" s="51"/>
      <c r="M24" s="49"/>
      <c r="N24" s="49"/>
      <c r="O24" s="49"/>
      <c r="P24" s="50"/>
    </row>
    <row r="25" spans="1:16" x14ac:dyDescent="0.2">
      <c r="A25" s="39">
        <v>4</v>
      </c>
      <c r="B25" s="40"/>
      <c r="C25" s="100" t="s">
        <v>444</v>
      </c>
      <c r="D25" s="25" t="s">
        <v>118</v>
      </c>
      <c r="E25" s="102">
        <f>E22*0.12</f>
        <v>0.68</v>
      </c>
      <c r="F25" s="68"/>
      <c r="G25" s="65"/>
      <c r="H25" s="49"/>
      <c r="I25" s="65"/>
      <c r="J25" s="65"/>
      <c r="K25" s="50"/>
      <c r="L25" s="51"/>
      <c r="M25" s="49"/>
      <c r="N25" s="49"/>
      <c r="O25" s="49"/>
      <c r="P25" s="50"/>
    </row>
    <row r="26" spans="1:16" ht="33.75" x14ac:dyDescent="0.2">
      <c r="A26" s="39">
        <v>5</v>
      </c>
      <c r="B26" s="40"/>
      <c r="C26" s="101" t="s">
        <v>139</v>
      </c>
      <c r="D26" s="25" t="s">
        <v>118</v>
      </c>
      <c r="E26" s="102">
        <v>0.47</v>
      </c>
      <c r="F26" s="68"/>
      <c r="G26" s="65"/>
      <c r="H26" s="49"/>
      <c r="I26" s="65"/>
      <c r="J26" s="65"/>
      <c r="K26" s="50"/>
      <c r="L26" s="51"/>
      <c r="M26" s="49"/>
      <c r="N26" s="49"/>
      <c r="O26" s="49"/>
      <c r="P26" s="50"/>
    </row>
    <row r="27" spans="1:16" x14ac:dyDescent="0.2">
      <c r="A27" s="39">
        <v>6</v>
      </c>
      <c r="B27" s="40"/>
      <c r="C27" s="100" t="s">
        <v>140</v>
      </c>
      <c r="D27" s="25" t="s">
        <v>118</v>
      </c>
      <c r="E27" s="102">
        <f>E26*1.25</f>
        <v>0.59</v>
      </c>
      <c r="F27" s="68"/>
      <c r="G27" s="65"/>
      <c r="H27" s="49"/>
      <c r="I27" s="65"/>
      <c r="J27" s="65"/>
      <c r="K27" s="50"/>
      <c r="L27" s="51"/>
      <c r="M27" s="49"/>
      <c r="N27" s="49"/>
      <c r="O27" s="49"/>
      <c r="P27" s="50"/>
    </row>
    <row r="28" spans="1:16" x14ac:dyDescent="0.2">
      <c r="A28" s="39">
        <v>7</v>
      </c>
      <c r="B28" s="40"/>
      <c r="C28" s="100" t="s">
        <v>95</v>
      </c>
      <c r="D28" s="25" t="s">
        <v>75</v>
      </c>
      <c r="E28" s="102">
        <v>1</v>
      </c>
      <c r="F28" s="68"/>
      <c r="G28" s="65"/>
      <c r="H28" s="49"/>
      <c r="I28" s="65"/>
      <c r="J28" s="65"/>
      <c r="K28" s="50"/>
      <c r="L28" s="51"/>
      <c r="M28" s="49"/>
      <c r="N28" s="49"/>
      <c r="O28" s="49"/>
      <c r="P28" s="50"/>
    </row>
    <row r="29" spans="1:16" ht="22.5" x14ac:dyDescent="0.2">
      <c r="A29" s="39">
        <v>8</v>
      </c>
      <c r="B29" s="40"/>
      <c r="C29" s="101" t="s">
        <v>141</v>
      </c>
      <c r="D29" s="25" t="s">
        <v>59</v>
      </c>
      <c r="E29" s="102">
        <v>72.8</v>
      </c>
      <c r="F29" s="68"/>
      <c r="G29" s="65"/>
      <c r="H29" s="49"/>
      <c r="I29" s="65"/>
      <c r="J29" s="65"/>
      <c r="K29" s="50"/>
      <c r="L29" s="51"/>
      <c r="M29" s="49"/>
      <c r="N29" s="49"/>
      <c r="O29" s="49"/>
      <c r="P29" s="50"/>
    </row>
    <row r="30" spans="1:16" x14ac:dyDescent="0.2">
      <c r="A30" s="39">
        <v>9</v>
      </c>
      <c r="B30" s="40"/>
      <c r="C30" s="100" t="s">
        <v>445</v>
      </c>
      <c r="D30" s="25" t="s">
        <v>59</v>
      </c>
      <c r="E30" s="102">
        <f>E29*1.15</f>
        <v>83.72</v>
      </c>
      <c r="F30" s="68"/>
      <c r="G30" s="65"/>
      <c r="H30" s="49"/>
      <c r="I30" s="65"/>
      <c r="J30" s="65"/>
      <c r="K30" s="50"/>
      <c r="L30" s="51"/>
      <c r="M30" s="49"/>
      <c r="N30" s="49"/>
      <c r="O30" s="49"/>
      <c r="P30" s="50"/>
    </row>
    <row r="31" spans="1:16" x14ac:dyDescent="0.2">
      <c r="A31" s="39">
        <v>10</v>
      </c>
      <c r="B31" s="40"/>
      <c r="C31" s="100" t="s">
        <v>95</v>
      </c>
      <c r="D31" s="25" t="s">
        <v>75</v>
      </c>
      <c r="E31" s="102">
        <v>1</v>
      </c>
      <c r="F31" s="68"/>
      <c r="G31" s="65"/>
      <c r="H31" s="49"/>
      <c r="I31" s="65"/>
      <c r="J31" s="65"/>
      <c r="K31" s="50"/>
      <c r="L31" s="51"/>
      <c r="M31" s="49"/>
      <c r="N31" s="49"/>
      <c r="O31" s="49"/>
      <c r="P31" s="50"/>
    </row>
    <row r="32" spans="1:16" ht="22.5" x14ac:dyDescent="0.2">
      <c r="A32" s="39">
        <v>11</v>
      </c>
      <c r="B32" s="40"/>
      <c r="C32" s="101" t="s">
        <v>143</v>
      </c>
      <c r="D32" s="25" t="s">
        <v>59</v>
      </c>
      <c r="E32" s="102">
        <v>31.2</v>
      </c>
      <c r="F32" s="68"/>
      <c r="G32" s="65"/>
      <c r="H32" s="49"/>
      <c r="I32" s="65"/>
      <c r="J32" s="65"/>
      <c r="K32" s="50"/>
      <c r="L32" s="51"/>
      <c r="M32" s="49"/>
      <c r="N32" s="49"/>
      <c r="O32" s="49"/>
      <c r="P32" s="50"/>
    </row>
    <row r="33" spans="1:16" x14ac:dyDescent="0.2">
      <c r="A33" s="39">
        <v>12</v>
      </c>
      <c r="B33" s="40"/>
      <c r="C33" s="100" t="s">
        <v>446</v>
      </c>
      <c r="D33" s="25" t="s">
        <v>59</v>
      </c>
      <c r="E33" s="102">
        <f>E32*1.15</f>
        <v>35.880000000000003</v>
      </c>
      <c r="F33" s="68"/>
      <c r="G33" s="65"/>
      <c r="H33" s="49"/>
      <c r="I33" s="65"/>
      <c r="J33" s="65"/>
      <c r="K33" s="50"/>
      <c r="L33" s="51"/>
      <c r="M33" s="49"/>
      <c r="N33" s="49"/>
      <c r="O33" s="49"/>
      <c r="P33" s="50"/>
    </row>
    <row r="34" spans="1:16" x14ac:dyDescent="0.2">
      <c r="A34" s="39">
        <v>13</v>
      </c>
      <c r="B34" s="40"/>
      <c r="C34" s="100" t="s">
        <v>95</v>
      </c>
      <c r="D34" s="25" t="s">
        <v>75</v>
      </c>
      <c r="E34" s="102">
        <v>1</v>
      </c>
      <c r="F34" s="68"/>
      <c r="G34" s="65"/>
      <c r="H34" s="49"/>
      <c r="I34" s="65"/>
      <c r="J34" s="65"/>
      <c r="K34" s="50"/>
      <c r="L34" s="51"/>
      <c r="M34" s="49"/>
      <c r="N34" s="49"/>
      <c r="O34" s="49"/>
      <c r="P34" s="50"/>
    </row>
    <row r="35" spans="1:16" x14ac:dyDescent="0.2">
      <c r="A35" s="39">
        <v>14</v>
      </c>
      <c r="B35" s="40"/>
      <c r="C35" s="101" t="s">
        <v>145</v>
      </c>
      <c r="D35" s="25" t="s">
        <v>59</v>
      </c>
      <c r="E35" s="102">
        <v>52</v>
      </c>
      <c r="F35" s="68"/>
      <c r="G35" s="65"/>
      <c r="H35" s="49"/>
      <c r="I35" s="65"/>
      <c r="J35" s="65"/>
      <c r="K35" s="50"/>
      <c r="L35" s="51"/>
      <c r="M35" s="49"/>
      <c r="N35" s="49"/>
      <c r="O35" s="49"/>
      <c r="P35" s="50"/>
    </row>
    <row r="36" spans="1:16" x14ac:dyDescent="0.2">
      <c r="A36" s="39">
        <v>15</v>
      </c>
      <c r="B36" s="40"/>
      <c r="C36" s="100" t="s">
        <v>447</v>
      </c>
      <c r="D36" s="25" t="s">
        <v>59</v>
      </c>
      <c r="E36" s="102">
        <f>E35*1.15</f>
        <v>59.8</v>
      </c>
      <c r="F36" s="68"/>
      <c r="G36" s="65"/>
      <c r="H36" s="49"/>
      <c r="I36" s="65"/>
      <c r="J36" s="65"/>
      <c r="K36" s="50"/>
      <c r="L36" s="51"/>
      <c r="M36" s="49"/>
      <c r="N36" s="49"/>
      <c r="O36" s="49"/>
      <c r="P36" s="50"/>
    </row>
    <row r="37" spans="1:16" x14ac:dyDescent="0.2">
      <c r="A37" s="39">
        <v>16</v>
      </c>
      <c r="B37" s="40"/>
      <c r="C37" s="100" t="s">
        <v>146</v>
      </c>
      <c r="D37" s="25" t="s">
        <v>75</v>
      </c>
      <c r="E37" s="102">
        <v>1</v>
      </c>
      <c r="F37" s="68"/>
      <c r="G37" s="65"/>
      <c r="H37" s="49"/>
      <c r="I37" s="65"/>
      <c r="J37" s="65"/>
      <c r="K37" s="50"/>
      <c r="L37" s="51"/>
      <c r="M37" s="49"/>
      <c r="N37" s="49"/>
      <c r="O37" s="49"/>
      <c r="P37" s="50"/>
    </row>
    <row r="38" spans="1:16" x14ac:dyDescent="0.2">
      <c r="A38" s="39">
        <v>17</v>
      </c>
      <c r="B38" s="40"/>
      <c r="C38" s="101" t="s">
        <v>147</v>
      </c>
      <c r="D38" s="25" t="s">
        <v>92</v>
      </c>
      <c r="E38" s="102">
        <v>69.5</v>
      </c>
      <c r="F38" s="68"/>
      <c r="G38" s="65"/>
      <c r="H38" s="49"/>
      <c r="I38" s="65"/>
      <c r="J38" s="65"/>
      <c r="K38" s="50"/>
      <c r="L38" s="51"/>
      <c r="M38" s="49"/>
      <c r="N38" s="49"/>
      <c r="O38" s="49"/>
      <c r="P38" s="50"/>
    </row>
    <row r="39" spans="1:16" x14ac:dyDescent="0.2">
      <c r="A39" s="97">
        <v>3</v>
      </c>
      <c r="B39" s="98"/>
      <c r="C39" s="99" t="s">
        <v>148</v>
      </c>
      <c r="D39" s="25"/>
      <c r="E39" s="102"/>
      <c r="F39" s="68"/>
      <c r="G39" s="65"/>
      <c r="H39" s="49"/>
      <c r="I39" s="65"/>
      <c r="J39" s="65"/>
      <c r="K39" s="50"/>
      <c r="L39" s="51"/>
      <c r="M39" s="49"/>
      <c r="N39" s="49"/>
      <c r="O39" s="49"/>
      <c r="P39" s="50"/>
    </row>
    <row r="40" spans="1:16" ht="22.5" x14ac:dyDescent="0.2">
      <c r="A40" s="39">
        <v>1</v>
      </c>
      <c r="B40" s="40"/>
      <c r="C40" s="101" t="s">
        <v>149</v>
      </c>
      <c r="D40" s="25" t="s">
        <v>118</v>
      </c>
      <c r="E40" s="102">
        <v>0.26</v>
      </c>
      <c r="F40" s="68"/>
      <c r="G40" s="65"/>
      <c r="H40" s="49"/>
      <c r="I40" s="65"/>
      <c r="J40" s="65"/>
      <c r="K40" s="50"/>
      <c r="L40" s="51"/>
      <c r="M40" s="49"/>
      <c r="N40" s="49"/>
      <c r="O40" s="49"/>
      <c r="P40" s="50"/>
    </row>
    <row r="41" spans="1:16" ht="22.5" x14ac:dyDescent="0.2">
      <c r="A41" s="39">
        <v>2</v>
      </c>
      <c r="B41" s="40"/>
      <c r="C41" s="100" t="s">
        <v>150</v>
      </c>
      <c r="D41" s="25" t="s">
        <v>118</v>
      </c>
      <c r="E41" s="102">
        <f>((8.1)/0.5*0.07*0.2*0.94)*1.25</f>
        <v>0.27</v>
      </c>
      <c r="F41" s="68"/>
      <c r="G41" s="65"/>
      <c r="H41" s="49"/>
      <c r="I41" s="65"/>
      <c r="J41" s="65"/>
      <c r="K41" s="50"/>
      <c r="L41" s="51"/>
      <c r="M41" s="49"/>
      <c r="N41" s="49"/>
      <c r="O41" s="49"/>
      <c r="P41" s="50"/>
    </row>
    <row r="42" spans="1:16" x14ac:dyDescent="0.2">
      <c r="A42" s="39">
        <v>3</v>
      </c>
      <c r="B42" s="40"/>
      <c r="C42" s="100" t="s">
        <v>151</v>
      </c>
      <c r="D42" s="25" t="s">
        <v>118</v>
      </c>
      <c r="E42" s="102">
        <f>(8.1)*0.045*0.15</f>
        <v>0.05</v>
      </c>
      <c r="F42" s="68"/>
      <c r="G42" s="65"/>
      <c r="H42" s="49"/>
      <c r="I42" s="65"/>
      <c r="J42" s="65"/>
      <c r="K42" s="50"/>
      <c r="L42" s="51"/>
      <c r="M42" s="49"/>
      <c r="N42" s="49"/>
      <c r="O42" s="49"/>
      <c r="P42" s="50"/>
    </row>
    <row r="43" spans="1:16" x14ac:dyDescent="0.2">
      <c r="A43" s="39">
        <v>4</v>
      </c>
      <c r="B43" s="40"/>
      <c r="C43" s="100" t="s">
        <v>95</v>
      </c>
      <c r="D43" s="25" t="s">
        <v>75</v>
      </c>
      <c r="E43" s="102">
        <v>1</v>
      </c>
      <c r="F43" s="68"/>
      <c r="G43" s="65"/>
      <c r="H43" s="49"/>
      <c r="I43" s="65"/>
      <c r="J43" s="65"/>
      <c r="K43" s="50"/>
      <c r="L43" s="51"/>
      <c r="M43" s="49"/>
      <c r="N43" s="49"/>
      <c r="O43" s="49"/>
      <c r="P43" s="50"/>
    </row>
    <row r="44" spans="1:16" x14ac:dyDescent="0.2">
      <c r="A44" s="39">
        <v>5</v>
      </c>
      <c r="B44" s="40"/>
      <c r="C44" s="101" t="s">
        <v>152</v>
      </c>
      <c r="D44" s="25" t="s">
        <v>59</v>
      </c>
      <c r="E44" s="102">
        <v>13.37</v>
      </c>
      <c r="F44" s="68"/>
      <c r="G44" s="65"/>
      <c r="H44" s="49"/>
      <c r="I44" s="65"/>
      <c r="J44" s="65"/>
      <c r="K44" s="50"/>
      <c r="L44" s="51"/>
      <c r="M44" s="49"/>
      <c r="N44" s="49"/>
      <c r="O44" s="49"/>
      <c r="P44" s="50"/>
    </row>
    <row r="45" spans="1:16" x14ac:dyDescent="0.2">
      <c r="A45" s="39">
        <v>6</v>
      </c>
      <c r="B45" s="40"/>
      <c r="C45" s="100" t="s">
        <v>142</v>
      </c>
      <c r="D45" s="25" t="s">
        <v>59</v>
      </c>
      <c r="E45" s="102">
        <f>E44*1.15</f>
        <v>15.38</v>
      </c>
      <c r="F45" s="68"/>
      <c r="G45" s="65"/>
      <c r="H45" s="49"/>
      <c r="I45" s="65"/>
      <c r="J45" s="65"/>
      <c r="K45" s="50"/>
      <c r="L45" s="51"/>
      <c r="M45" s="49"/>
      <c r="N45" s="49"/>
      <c r="O45" s="49"/>
      <c r="P45" s="50"/>
    </row>
    <row r="46" spans="1:16" x14ac:dyDescent="0.2">
      <c r="A46" s="39">
        <v>7</v>
      </c>
      <c r="B46" s="40"/>
      <c r="C46" s="100" t="s">
        <v>95</v>
      </c>
      <c r="D46" s="25" t="s">
        <v>75</v>
      </c>
      <c r="E46" s="102">
        <v>1</v>
      </c>
      <c r="F46" s="68"/>
      <c r="G46" s="65"/>
      <c r="H46" s="49"/>
      <c r="I46" s="65"/>
      <c r="J46" s="65"/>
      <c r="K46" s="50"/>
      <c r="L46" s="51"/>
      <c r="M46" s="49"/>
      <c r="N46" s="49"/>
      <c r="O46" s="49"/>
      <c r="P46" s="50"/>
    </row>
    <row r="47" spans="1:16" ht="22.5" x14ac:dyDescent="0.2">
      <c r="A47" s="39">
        <v>8</v>
      </c>
      <c r="B47" s="40"/>
      <c r="C47" s="101" t="s">
        <v>153</v>
      </c>
      <c r="D47" s="25" t="s">
        <v>59</v>
      </c>
      <c r="E47" s="102">
        <v>4.05</v>
      </c>
      <c r="F47" s="68"/>
      <c r="G47" s="65"/>
      <c r="H47" s="49"/>
      <c r="I47" s="65"/>
      <c r="J47" s="65"/>
      <c r="K47" s="50"/>
      <c r="L47" s="51"/>
      <c r="M47" s="49"/>
      <c r="N47" s="49"/>
      <c r="O47" s="49"/>
      <c r="P47" s="50"/>
    </row>
    <row r="48" spans="1:16" ht="22.5" x14ac:dyDescent="0.2">
      <c r="A48" s="39">
        <v>9</v>
      </c>
      <c r="B48" s="40"/>
      <c r="C48" s="100" t="s">
        <v>144</v>
      </c>
      <c r="D48" s="25" t="s">
        <v>59</v>
      </c>
      <c r="E48" s="102">
        <f>E47*1.15</f>
        <v>4.66</v>
      </c>
      <c r="F48" s="68"/>
      <c r="G48" s="65"/>
      <c r="H48" s="49"/>
      <c r="I48" s="65"/>
      <c r="J48" s="65"/>
      <c r="K48" s="50"/>
      <c r="L48" s="51"/>
      <c r="M48" s="49"/>
      <c r="N48" s="49"/>
      <c r="O48" s="49"/>
      <c r="P48" s="50"/>
    </row>
    <row r="49" spans="1:16" x14ac:dyDescent="0.2">
      <c r="A49" s="39">
        <v>10</v>
      </c>
      <c r="B49" s="40"/>
      <c r="C49" s="100" t="s">
        <v>95</v>
      </c>
      <c r="D49" s="25" t="s">
        <v>75</v>
      </c>
      <c r="E49" s="102">
        <v>1</v>
      </c>
      <c r="F49" s="68"/>
      <c r="G49" s="65"/>
      <c r="H49" s="49"/>
      <c r="I49" s="65"/>
      <c r="J49" s="65"/>
      <c r="K49" s="50"/>
      <c r="L49" s="51"/>
      <c r="M49" s="49"/>
      <c r="N49" s="49"/>
      <c r="O49" s="49"/>
      <c r="P49" s="50"/>
    </row>
    <row r="50" spans="1:16" ht="22.5" x14ac:dyDescent="0.2">
      <c r="A50" s="39">
        <v>11</v>
      </c>
      <c r="B50" s="40"/>
      <c r="C50" s="101" t="s">
        <v>154</v>
      </c>
      <c r="D50" s="25" t="s">
        <v>59</v>
      </c>
      <c r="E50" s="102">
        <v>269.2</v>
      </c>
      <c r="F50" s="68"/>
      <c r="G50" s="65"/>
      <c r="H50" s="49"/>
      <c r="I50" s="65"/>
      <c r="J50" s="65"/>
      <c r="K50" s="50"/>
      <c r="L50" s="51"/>
      <c r="M50" s="49"/>
      <c r="N50" s="49"/>
      <c r="O50" s="49"/>
      <c r="P50" s="50"/>
    </row>
    <row r="51" spans="1:16" ht="22.5" x14ac:dyDescent="0.2">
      <c r="A51" s="39">
        <v>12</v>
      </c>
      <c r="B51" s="40"/>
      <c r="C51" s="100" t="s">
        <v>448</v>
      </c>
      <c r="D51" s="25" t="s">
        <v>59</v>
      </c>
      <c r="E51" s="102">
        <f>E50*1.15</f>
        <v>309.58</v>
      </c>
      <c r="F51" s="68"/>
      <c r="G51" s="65"/>
      <c r="H51" s="49"/>
      <c r="I51" s="65"/>
      <c r="J51" s="65"/>
      <c r="K51" s="50"/>
      <c r="L51" s="51"/>
      <c r="M51" s="49"/>
      <c r="N51" s="49"/>
      <c r="O51" s="49"/>
      <c r="P51" s="50"/>
    </row>
    <row r="52" spans="1:16" ht="22.5" x14ac:dyDescent="0.2">
      <c r="A52" s="39">
        <v>13</v>
      </c>
      <c r="B52" s="40"/>
      <c r="C52" s="100" t="s">
        <v>449</v>
      </c>
      <c r="D52" s="25" t="s">
        <v>59</v>
      </c>
      <c r="E52" s="102">
        <f>E50*1.15</f>
        <v>309.58</v>
      </c>
      <c r="F52" s="68"/>
      <c r="G52" s="65"/>
      <c r="H52" s="49"/>
      <c r="I52" s="65"/>
      <c r="J52" s="65"/>
      <c r="K52" s="50"/>
      <c r="L52" s="51"/>
      <c r="M52" s="49"/>
      <c r="N52" s="49"/>
      <c r="O52" s="49"/>
      <c r="P52" s="50"/>
    </row>
    <row r="53" spans="1:16" x14ac:dyDescent="0.2">
      <c r="A53" s="39">
        <v>14</v>
      </c>
      <c r="B53" s="40"/>
      <c r="C53" s="100" t="s">
        <v>155</v>
      </c>
      <c r="D53" s="25" t="s">
        <v>61</v>
      </c>
      <c r="E53" s="102">
        <v>17</v>
      </c>
      <c r="F53" s="68"/>
      <c r="G53" s="65"/>
      <c r="H53" s="49"/>
      <c r="I53" s="65"/>
      <c r="J53" s="65"/>
      <c r="K53" s="50"/>
      <c r="L53" s="51"/>
      <c r="M53" s="49"/>
      <c r="N53" s="49"/>
      <c r="O53" s="49"/>
      <c r="P53" s="50"/>
    </row>
    <row r="54" spans="1:16" x14ac:dyDescent="0.2">
      <c r="A54" s="39">
        <v>15</v>
      </c>
      <c r="B54" s="40"/>
      <c r="C54" s="100" t="s">
        <v>79</v>
      </c>
      <c r="D54" s="25" t="s">
        <v>75</v>
      </c>
      <c r="E54" s="102">
        <v>1</v>
      </c>
      <c r="F54" s="68"/>
      <c r="G54" s="65"/>
      <c r="H54" s="49"/>
      <c r="I54" s="65"/>
      <c r="J54" s="65"/>
      <c r="K54" s="50"/>
      <c r="L54" s="51"/>
      <c r="M54" s="49"/>
      <c r="N54" s="49"/>
      <c r="O54" s="49"/>
      <c r="P54" s="50"/>
    </row>
    <row r="55" spans="1:16" x14ac:dyDescent="0.2">
      <c r="A55" s="39">
        <v>16</v>
      </c>
      <c r="B55" s="40"/>
      <c r="C55" s="101" t="s">
        <v>156</v>
      </c>
      <c r="D55" s="25" t="s">
        <v>92</v>
      </c>
      <c r="E55" s="102">
        <v>8.1</v>
      </c>
      <c r="F55" s="68"/>
      <c r="G55" s="65"/>
      <c r="H55" s="49"/>
      <c r="I55" s="65"/>
      <c r="J55" s="65"/>
      <c r="K55" s="50"/>
      <c r="L55" s="51"/>
      <c r="M55" s="49"/>
      <c r="N55" s="49"/>
      <c r="O55" s="49"/>
      <c r="P55" s="50"/>
    </row>
    <row r="56" spans="1:16" x14ac:dyDescent="0.2">
      <c r="A56" s="39">
        <v>17</v>
      </c>
      <c r="B56" s="40"/>
      <c r="C56" s="100" t="s">
        <v>447</v>
      </c>
      <c r="D56" s="25" t="s">
        <v>92</v>
      </c>
      <c r="E56" s="102">
        <f>E55*1.15</f>
        <v>9.32</v>
      </c>
      <c r="F56" s="68"/>
      <c r="G56" s="65"/>
      <c r="H56" s="49"/>
      <c r="I56" s="65"/>
      <c r="J56" s="65"/>
      <c r="K56" s="50"/>
      <c r="L56" s="51"/>
      <c r="M56" s="49"/>
      <c r="N56" s="49"/>
      <c r="O56" s="49"/>
      <c r="P56" s="50"/>
    </row>
    <row r="57" spans="1:16" x14ac:dyDescent="0.2">
      <c r="A57" s="39">
        <v>18</v>
      </c>
      <c r="B57" s="40"/>
      <c r="C57" s="100" t="s">
        <v>146</v>
      </c>
      <c r="D57" s="25" t="s">
        <v>75</v>
      </c>
      <c r="E57" s="102">
        <v>1</v>
      </c>
      <c r="F57" s="68"/>
      <c r="G57" s="65"/>
      <c r="H57" s="49"/>
      <c r="I57" s="65"/>
      <c r="J57" s="65"/>
      <c r="K57" s="50"/>
      <c r="L57" s="51"/>
      <c r="M57" s="49"/>
      <c r="N57" s="49"/>
      <c r="O57" s="49"/>
      <c r="P57" s="50"/>
    </row>
    <row r="58" spans="1:16" x14ac:dyDescent="0.2">
      <c r="A58" s="39">
        <v>19</v>
      </c>
      <c r="B58" s="40"/>
      <c r="C58" s="101" t="s">
        <v>86</v>
      </c>
      <c r="D58" s="25" t="s">
        <v>59</v>
      </c>
      <c r="E58" s="102">
        <v>269.2</v>
      </c>
      <c r="F58" s="68"/>
      <c r="G58" s="65"/>
      <c r="H58" s="49"/>
      <c r="I58" s="65"/>
      <c r="J58" s="65"/>
      <c r="K58" s="50"/>
      <c r="L58" s="51"/>
      <c r="M58" s="49"/>
      <c r="N58" s="49"/>
      <c r="O58" s="49"/>
      <c r="P58" s="50"/>
    </row>
    <row r="59" spans="1:16" ht="22.5" x14ac:dyDescent="0.2">
      <c r="A59" s="39">
        <v>20</v>
      </c>
      <c r="B59" s="40"/>
      <c r="C59" s="106" t="s">
        <v>87</v>
      </c>
      <c r="D59" s="25" t="s">
        <v>59</v>
      </c>
      <c r="E59" s="102">
        <f>E58*1.25</f>
        <v>336.5</v>
      </c>
      <c r="F59" s="68"/>
      <c r="G59" s="65"/>
      <c r="H59" s="49"/>
      <c r="I59" s="65"/>
      <c r="J59" s="65"/>
      <c r="K59" s="50"/>
      <c r="L59" s="51"/>
      <c r="M59" s="49"/>
      <c r="N59" s="49"/>
      <c r="O59" s="49"/>
      <c r="P59" s="50"/>
    </row>
    <row r="60" spans="1:16" ht="22.5" x14ac:dyDescent="0.2">
      <c r="A60" s="39">
        <v>21</v>
      </c>
      <c r="B60" s="40"/>
      <c r="C60" s="106" t="s">
        <v>88</v>
      </c>
      <c r="D60" s="25" t="s">
        <v>59</v>
      </c>
      <c r="E60" s="102">
        <f>E58*1.25</f>
        <v>336.5</v>
      </c>
      <c r="F60" s="68"/>
      <c r="G60" s="65"/>
      <c r="H60" s="49"/>
      <c r="I60" s="65"/>
      <c r="J60" s="65"/>
      <c r="K60" s="50"/>
      <c r="L60" s="51"/>
      <c r="M60" s="49"/>
      <c r="N60" s="49"/>
      <c r="O60" s="49"/>
      <c r="P60" s="50"/>
    </row>
    <row r="61" spans="1:16" x14ac:dyDescent="0.2">
      <c r="A61" s="39">
        <v>22</v>
      </c>
      <c r="B61" s="40"/>
      <c r="C61" s="100" t="s">
        <v>89</v>
      </c>
      <c r="D61" s="25" t="s">
        <v>75</v>
      </c>
      <c r="E61" s="102">
        <v>1</v>
      </c>
      <c r="F61" s="68"/>
      <c r="G61" s="65"/>
      <c r="H61" s="49"/>
      <c r="I61" s="65"/>
      <c r="J61" s="65"/>
      <c r="K61" s="50"/>
      <c r="L61" s="51"/>
      <c r="M61" s="49"/>
      <c r="N61" s="49"/>
      <c r="O61" s="49"/>
      <c r="P61" s="50"/>
    </row>
    <row r="62" spans="1:16" ht="22.5" x14ac:dyDescent="0.2">
      <c r="A62" s="39">
        <v>23</v>
      </c>
      <c r="B62" s="40"/>
      <c r="C62" s="101" t="s">
        <v>157</v>
      </c>
      <c r="D62" s="25" t="s">
        <v>118</v>
      </c>
      <c r="E62" s="102">
        <v>0.21</v>
      </c>
      <c r="F62" s="68"/>
      <c r="G62" s="65"/>
      <c r="H62" s="49"/>
      <c r="I62" s="65"/>
      <c r="J62" s="65"/>
      <c r="K62" s="50"/>
      <c r="L62" s="51"/>
      <c r="M62" s="49"/>
      <c r="N62" s="49"/>
      <c r="O62" s="49"/>
      <c r="P62" s="50"/>
    </row>
    <row r="63" spans="1:16" x14ac:dyDescent="0.2">
      <c r="A63" s="39">
        <v>24</v>
      </c>
      <c r="B63" s="40"/>
      <c r="C63" s="100" t="s">
        <v>158</v>
      </c>
      <c r="D63" s="25" t="s">
        <v>118</v>
      </c>
      <c r="E63" s="102">
        <f>E62*1.25</f>
        <v>0.26</v>
      </c>
      <c r="F63" s="68"/>
      <c r="G63" s="65"/>
      <c r="H63" s="49"/>
      <c r="I63" s="65"/>
      <c r="J63" s="65"/>
      <c r="K63" s="50"/>
      <c r="L63" s="51"/>
      <c r="M63" s="49"/>
      <c r="N63" s="49"/>
      <c r="O63" s="49"/>
      <c r="P63" s="50"/>
    </row>
    <row r="64" spans="1:16" x14ac:dyDescent="0.2">
      <c r="A64" s="39">
        <v>25</v>
      </c>
      <c r="B64" s="40"/>
      <c r="C64" s="100" t="s">
        <v>95</v>
      </c>
      <c r="D64" s="25" t="s">
        <v>75</v>
      </c>
      <c r="E64" s="102">
        <v>1</v>
      </c>
      <c r="F64" s="68"/>
      <c r="G64" s="65"/>
      <c r="H64" s="49"/>
      <c r="I64" s="65"/>
      <c r="J64" s="65"/>
      <c r="K64" s="50"/>
      <c r="L64" s="51"/>
      <c r="M64" s="49"/>
      <c r="N64" s="49"/>
      <c r="O64" s="49"/>
      <c r="P64" s="50"/>
    </row>
    <row r="65" spans="1:16" x14ac:dyDescent="0.2">
      <c r="A65" s="97">
        <v>4</v>
      </c>
      <c r="B65" s="98"/>
      <c r="C65" s="99" t="s">
        <v>159</v>
      </c>
      <c r="D65" s="25"/>
      <c r="E65" s="102"/>
      <c r="F65" s="68"/>
      <c r="G65" s="65"/>
      <c r="H65" s="49"/>
      <c r="I65" s="65"/>
      <c r="J65" s="65"/>
      <c r="K65" s="50"/>
      <c r="L65" s="51"/>
      <c r="M65" s="49"/>
      <c r="N65" s="49"/>
      <c r="O65" s="49"/>
      <c r="P65" s="50"/>
    </row>
    <row r="66" spans="1:16" x14ac:dyDescent="0.2">
      <c r="A66" s="39">
        <v>1</v>
      </c>
      <c r="B66" s="40"/>
      <c r="C66" s="101" t="s">
        <v>160</v>
      </c>
      <c r="D66" s="25" t="s">
        <v>92</v>
      </c>
      <c r="E66" s="102">
        <v>8.5</v>
      </c>
      <c r="F66" s="68"/>
      <c r="G66" s="65"/>
      <c r="H66" s="49"/>
      <c r="I66" s="65"/>
      <c r="J66" s="65"/>
      <c r="K66" s="50"/>
      <c r="L66" s="51"/>
      <c r="M66" s="49"/>
      <c r="N66" s="49"/>
      <c r="O66" s="49"/>
      <c r="P66" s="50"/>
    </row>
    <row r="67" spans="1:16" ht="22.5" x14ac:dyDescent="0.2">
      <c r="A67" s="39">
        <v>2</v>
      </c>
      <c r="B67" s="40"/>
      <c r="C67" s="100" t="s">
        <v>450</v>
      </c>
      <c r="D67" s="25" t="s">
        <v>92</v>
      </c>
      <c r="E67" s="102">
        <f>E66*1.15</f>
        <v>9.7799999999999994</v>
      </c>
      <c r="F67" s="68"/>
      <c r="G67" s="65"/>
      <c r="H67" s="49"/>
      <c r="I67" s="65"/>
      <c r="J67" s="65"/>
      <c r="K67" s="50"/>
      <c r="L67" s="51"/>
      <c r="M67" s="49"/>
      <c r="N67" s="49"/>
      <c r="O67" s="49"/>
      <c r="P67" s="50"/>
    </row>
    <row r="68" spans="1:16" x14ac:dyDescent="0.2">
      <c r="A68" s="39">
        <v>3</v>
      </c>
      <c r="B68" s="40"/>
      <c r="C68" s="100" t="s">
        <v>161</v>
      </c>
      <c r="D68" s="25" t="s">
        <v>75</v>
      </c>
      <c r="E68" s="102">
        <v>1</v>
      </c>
      <c r="F68" s="68"/>
      <c r="G68" s="65"/>
      <c r="H68" s="49"/>
      <c r="I68" s="65"/>
      <c r="J68" s="65"/>
      <c r="K68" s="50"/>
      <c r="L68" s="51"/>
      <c r="M68" s="49"/>
      <c r="N68" s="49"/>
      <c r="O68" s="49"/>
      <c r="P68" s="50"/>
    </row>
    <row r="69" spans="1:16" x14ac:dyDescent="0.2">
      <c r="A69" s="39">
        <v>4</v>
      </c>
      <c r="B69" s="40"/>
      <c r="C69" s="101" t="s">
        <v>162</v>
      </c>
      <c r="D69" s="25" t="s">
        <v>92</v>
      </c>
      <c r="E69" s="102">
        <v>2.2999999999999998</v>
      </c>
      <c r="F69" s="68"/>
      <c r="G69" s="65"/>
      <c r="H69" s="49"/>
      <c r="I69" s="65"/>
      <c r="J69" s="65"/>
      <c r="K69" s="50"/>
      <c r="L69" s="51"/>
      <c r="M69" s="49"/>
      <c r="N69" s="49"/>
      <c r="O69" s="49"/>
      <c r="P69" s="50"/>
    </row>
    <row r="70" spans="1:16" ht="22.5" x14ac:dyDescent="0.2">
      <c r="A70" s="39">
        <v>5</v>
      </c>
      <c r="B70" s="40"/>
      <c r="C70" s="100" t="s">
        <v>451</v>
      </c>
      <c r="D70" s="25" t="s">
        <v>92</v>
      </c>
      <c r="E70" s="102">
        <f>E69*1.15</f>
        <v>2.65</v>
      </c>
      <c r="F70" s="68"/>
      <c r="G70" s="65"/>
      <c r="H70" s="49"/>
      <c r="I70" s="65"/>
      <c r="J70" s="65"/>
      <c r="K70" s="50"/>
      <c r="L70" s="51"/>
      <c r="M70" s="49"/>
      <c r="N70" s="49"/>
      <c r="O70" s="49"/>
      <c r="P70" s="50"/>
    </row>
    <row r="71" spans="1:16" x14ac:dyDescent="0.2">
      <c r="A71" s="39">
        <v>6</v>
      </c>
      <c r="B71" s="40"/>
      <c r="C71" s="100" t="s">
        <v>161</v>
      </c>
      <c r="D71" s="25" t="s">
        <v>75</v>
      </c>
      <c r="E71" s="102">
        <v>1</v>
      </c>
      <c r="F71" s="68"/>
      <c r="G71" s="65"/>
      <c r="H71" s="49"/>
      <c r="I71" s="65"/>
      <c r="J71" s="65"/>
      <c r="K71" s="50"/>
      <c r="L71" s="51"/>
      <c r="M71" s="49"/>
      <c r="N71" s="49"/>
      <c r="O71" s="49"/>
      <c r="P71" s="50"/>
    </row>
    <row r="72" spans="1:16" x14ac:dyDescent="0.2">
      <c r="A72" s="97">
        <v>5</v>
      </c>
      <c r="B72" s="98"/>
      <c r="C72" s="99" t="s">
        <v>125</v>
      </c>
      <c r="D72" s="25"/>
      <c r="E72" s="102"/>
      <c r="F72" s="68"/>
      <c r="G72" s="65"/>
      <c r="H72" s="49"/>
      <c r="I72" s="65"/>
      <c r="J72" s="65"/>
      <c r="K72" s="50"/>
      <c r="L72" s="51"/>
      <c r="M72" s="49"/>
      <c r="N72" s="49"/>
      <c r="O72" s="49"/>
      <c r="P72" s="50"/>
    </row>
    <row r="73" spans="1:16" ht="33.75" x14ac:dyDescent="0.2">
      <c r="A73" s="39">
        <v>1</v>
      </c>
      <c r="B73" s="40"/>
      <c r="C73" s="101" t="s">
        <v>452</v>
      </c>
      <c r="D73" s="25" t="s">
        <v>75</v>
      </c>
      <c r="E73" s="102">
        <v>1</v>
      </c>
      <c r="F73" s="68"/>
      <c r="G73" s="65"/>
      <c r="H73" s="49"/>
      <c r="I73" s="65"/>
      <c r="J73" s="65"/>
      <c r="K73" s="50"/>
      <c r="L73" s="51"/>
      <c r="M73" s="49"/>
      <c r="N73" s="49"/>
      <c r="O73" s="49"/>
      <c r="P73" s="50"/>
    </row>
    <row r="74" spans="1:16" ht="22.5" x14ac:dyDescent="0.2">
      <c r="A74" s="39">
        <v>2</v>
      </c>
      <c r="B74" s="40"/>
      <c r="C74" s="101" t="s">
        <v>90</v>
      </c>
      <c r="D74" s="25" t="s">
        <v>75</v>
      </c>
      <c r="E74" s="102">
        <v>2</v>
      </c>
      <c r="F74" s="68"/>
      <c r="G74" s="65"/>
      <c r="H74" s="49"/>
      <c r="I74" s="65"/>
      <c r="J74" s="65"/>
      <c r="K74" s="50"/>
      <c r="L74" s="51"/>
      <c r="M74" s="49"/>
      <c r="N74" s="49"/>
      <c r="O74" s="49"/>
      <c r="P74" s="50"/>
    </row>
    <row r="75" spans="1:16" ht="12" thickBot="1" x14ac:dyDescent="0.25">
      <c r="A75" s="39">
        <v>3</v>
      </c>
      <c r="B75" s="40"/>
      <c r="C75" s="101" t="s">
        <v>163</v>
      </c>
      <c r="D75" s="25" t="s">
        <v>75</v>
      </c>
      <c r="E75" s="102">
        <v>1</v>
      </c>
      <c r="F75" s="68"/>
      <c r="G75" s="65"/>
      <c r="H75" s="49"/>
      <c r="I75" s="65"/>
      <c r="J75" s="65"/>
      <c r="K75" s="50"/>
      <c r="L75" s="51"/>
      <c r="M75" s="49"/>
      <c r="N75" s="49"/>
      <c r="O75" s="49"/>
      <c r="P75" s="50"/>
    </row>
    <row r="76" spans="1:16" ht="12" thickBot="1" x14ac:dyDescent="0.25">
      <c r="A76" s="175" t="s">
        <v>130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7"/>
      <c r="L76" s="69">
        <f>SUM(L14:L75)</f>
        <v>0</v>
      </c>
      <c r="M76" s="70">
        <f>SUM(M14:M75)</f>
        <v>0</v>
      </c>
      <c r="N76" s="70">
        <f>SUM(N14:N75)</f>
        <v>0</v>
      </c>
      <c r="O76" s="70">
        <f>SUM(O14:O75)</f>
        <v>0</v>
      </c>
      <c r="P76" s="71">
        <f>SUM(P14:P75)</f>
        <v>0</v>
      </c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" t="s">
        <v>14</v>
      </c>
      <c r="B79" s="17"/>
      <c r="C79" s="174">
        <f>'Kops a'!C34:H34</f>
        <v>0</v>
      </c>
      <c r="D79" s="174"/>
      <c r="E79" s="174"/>
      <c r="F79" s="174"/>
      <c r="G79" s="174"/>
      <c r="H79" s="174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09" t="s">
        <v>15</v>
      </c>
      <c r="D80" s="109"/>
      <c r="E80" s="109"/>
      <c r="F80" s="109"/>
      <c r="G80" s="109"/>
      <c r="H80" s="109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89" t="str">
        <f>'Kops a'!A37</f>
        <v>Tāme sastādīta 2021. gada __. ___________</v>
      </c>
      <c r="B82" s="90"/>
      <c r="C82" s="90"/>
      <c r="D82" s="90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" t="s">
        <v>37</v>
      </c>
      <c r="B84" s="17"/>
      <c r="C84" s="174">
        <f>'Kops a'!C39:H39</f>
        <v>0</v>
      </c>
      <c r="D84" s="174"/>
      <c r="E84" s="174"/>
      <c r="F84" s="174"/>
      <c r="G84" s="174"/>
      <c r="H84" s="174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09" t="s">
        <v>15</v>
      </c>
      <c r="D85" s="109"/>
      <c r="E85" s="109"/>
      <c r="F85" s="109"/>
      <c r="G85" s="109"/>
      <c r="H85" s="109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89" t="s">
        <v>54</v>
      </c>
      <c r="B87" s="90"/>
      <c r="C87" s="94">
        <f>'Kops a'!C42</f>
        <v>0</v>
      </c>
      <c r="D87" s="52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</sheetData>
  <mergeCells count="22">
    <mergeCell ref="C85:H85"/>
    <mergeCell ref="C4:I4"/>
    <mergeCell ref="F12:K12"/>
    <mergeCell ref="J9:M9"/>
    <mergeCell ref="D8:L8"/>
    <mergeCell ref="A76:K76"/>
    <mergeCell ref="C79:H79"/>
    <mergeCell ref="C80:H80"/>
    <mergeCell ref="C84:H84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75 A14:G75">
    <cfRule type="cellIs" dxfId="151" priority="28" operator="equal">
      <formula>0</formula>
    </cfRule>
  </conditionalFormatting>
  <conditionalFormatting sqref="N9:O9 K14:P75 H14:H75">
    <cfRule type="cellIs" dxfId="150" priority="27" operator="equal">
      <formula>0</formula>
    </cfRule>
  </conditionalFormatting>
  <conditionalFormatting sqref="C2:I2">
    <cfRule type="cellIs" dxfId="149" priority="24" operator="equal">
      <formula>0</formula>
    </cfRule>
  </conditionalFormatting>
  <conditionalFormatting sqref="O10">
    <cfRule type="cellIs" dxfId="148" priority="23" operator="equal">
      <formula>"20__. gada __. _________"</formula>
    </cfRule>
  </conditionalFormatting>
  <conditionalFormatting sqref="A76:K76">
    <cfRule type="containsText" dxfId="147" priority="22" operator="containsText" text="Tiešās izmaksas kopā, t. sk. darba devēja sociālais nodoklis __.__% ">
      <formula>NOT(ISERROR(SEARCH("Tiešās izmaksas kopā, t. sk. darba devēja sociālais nodoklis __.__% ",A76)))</formula>
    </cfRule>
  </conditionalFormatting>
  <conditionalFormatting sqref="L76:P76">
    <cfRule type="cellIs" dxfId="146" priority="17" operator="equal">
      <formula>0</formula>
    </cfRule>
  </conditionalFormatting>
  <conditionalFormatting sqref="C4:I4">
    <cfRule type="cellIs" dxfId="145" priority="16" operator="equal">
      <formula>0</formula>
    </cfRule>
  </conditionalFormatting>
  <conditionalFormatting sqref="D5:L8">
    <cfRule type="cellIs" dxfId="144" priority="14" operator="equal">
      <formula>0</formula>
    </cfRule>
  </conditionalFormatting>
  <conditionalFormatting sqref="P10">
    <cfRule type="cellIs" dxfId="143" priority="13" operator="equal">
      <formula>"20__. gada __. _________"</formula>
    </cfRule>
  </conditionalFormatting>
  <conditionalFormatting sqref="C84:H84">
    <cfRule type="cellIs" dxfId="142" priority="10" operator="equal">
      <formula>0</formula>
    </cfRule>
  </conditionalFormatting>
  <conditionalFormatting sqref="C79:H79">
    <cfRule type="cellIs" dxfId="141" priority="9" operator="equal">
      <formula>0</formula>
    </cfRule>
  </conditionalFormatting>
  <conditionalFormatting sqref="C84:H84 C87 C79:H79">
    <cfRule type="cellIs" dxfId="140" priority="8" operator="equal">
      <formula>0</formula>
    </cfRule>
  </conditionalFormatting>
  <conditionalFormatting sqref="D1">
    <cfRule type="cellIs" dxfId="139" priority="7" operator="equal">
      <formula>0</formula>
    </cfRule>
  </conditionalFormatting>
  <conditionalFormatting sqref="A9">
    <cfRule type="containsText" dxfId="138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46B16A03-C867-4231-9EE2-FA19DDA4D492}">
            <xm:f>NOT(ISERROR(SEARCH("Tāme sastādīta ____. gada ___. ______________",A82)))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A82</xm:sqref>
        </x14:conditionalFormatting>
        <x14:conditionalFormatting xmlns:xm="http://schemas.microsoft.com/office/excel/2006/main">
          <x14:cfRule type="containsText" priority="11" operator="containsText" id="{2AF3CC58-04F0-4432-AA0F-D3D058C3CAD1}">
            <xm:f>NOT(ISERROR(SEARCH("Sertifikāta Nr. _________________________________",A87)))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>
    <pageSetUpPr fitToPage="1"/>
  </sheetPr>
  <dimension ref="A1:P120"/>
  <sheetViews>
    <sheetView topLeftCell="A88" zoomScale="130" zoomScaleNormal="130" workbookViewId="0">
      <selection activeCell="C101" sqref="C101:C102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8" t="s">
        <v>38</v>
      </c>
      <c r="D1" s="53">
        <f>'Kops a'!A17</f>
        <v>3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58" t="s">
        <v>369</v>
      </c>
      <c r="D2" s="158"/>
      <c r="E2" s="158"/>
      <c r="F2" s="158"/>
      <c r="G2" s="158"/>
      <c r="H2" s="158"/>
      <c r="I2" s="158"/>
      <c r="J2" s="30"/>
    </row>
    <row r="3" spans="1:16" x14ac:dyDescent="0.2">
      <c r="A3" s="31"/>
      <c r="B3" s="31"/>
      <c r="C3" s="118" t="s">
        <v>17</v>
      </c>
      <c r="D3" s="118"/>
      <c r="E3" s="118"/>
      <c r="F3" s="118"/>
      <c r="G3" s="118"/>
      <c r="H3" s="118"/>
      <c r="I3" s="118"/>
      <c r="J3" s="31"/>
    </row>
    <row r="4" spans="1:16" x14ac:dyDescent="0.2">
      <c r="A4" s="31"/>
      <c r="B4" s="31"/>
      <c r="C4" s="159" t="s">
        <v>52</v>
      </c>
      <c r="D4" s="159"/>
      <c r="E4" s="159"/>
      <c r="F4" s="159"/>
      <c r="G4" s="159"/>
      <c r="H4" s="159"/>
      <c r="I4" s="159"/>
      <c r="J4" s="31"/>
    </row>
    <row r="5" spans="1:16" x14ac:dyDescent="0.2">
      <c r="A5" s="23"/>
      <c r="B5" s="23"/>
      <c r="C5" s="28" t="s">
        <v>5</v>
      </c>
      <c r="D5" s="171" t="str">
        <f>'Kops a'!D6</f>
        <v>Daudzdzīvokļu dzīvojamās mājas vienkāršotas fasādes atjaunošana</v>
      </c>
      <c r="E5" s="171"/>
      <c r="F5" s="171"/>
      <c r="G5" s="171"/>
      <c r="H5" s="171"/>
      <c r="I5" s="171"/>
      <c r="J5" s="171"/>
      <c r="K5" s="171"/>
      <c r="L5" s="171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1" t="str">
        <f>'Kops a'!D7</f>
        <v>Daudzdzīvokļu dzīvojamās mājas, Stacijas ielā 12, Olainē vienkāršotas fasādes atjaunošana</v>
      </c>
      <c r="E6" s="171"/>
      <c r="F6" s="171"/>
      <c r="G6" s="171"/>
      <c r="H6" s="171"/>
      <c r="I6" s="171"/>
      <c r="J6" s="171"/>
      <c r="K6" s="171"/>
      <c r="L6" s="171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1" t="str">
        <f>'Kops a'!D8</f>
        <v>Stacijas iela 12, Olaine</v>
      </c>
      <c r="E7" s="171"/>
      <c r="F7" s="171"/>
      <c r="G7" s="171"/>
      <c r="H7" s="171"/>
      <c r="I7" s="171"/>
      <c r="J7" s="171"/>
      <c r="K7" s="171"/>
      <c r="L7" s="17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1" t="str">
        <f>'Kops a'!D9</f>
        <v>Iepirkums Nr. AS OŪS 2021/13_E</v>
      </c>
      <c r="E8" s="171"/>
      <c r="F8" s="171"/>
      <c r="G8" s="171"/>
      <c r="H8" s="171"/>
      <c r="I8" s="171"/>
      <c r="J8" s="171"/>
      <c r="K8" s="171"/>
      <c r="L8" s="171"/>
      <c r="M8" s="17"/>
      <c r="N8" s="17"/>
      <c r="O8" s="17"/>
      <c r="P8" s="17"/>
    </row>
    <row r="9" spans="1:16" ht="11.25" customHeight="1" x14ac:dyDescent="0.2">
      <c r="A9" s="157" t="s">
        <v>377</v>
      </c>
      <c r="B9" s="157"/>
      <c r="C9" s="157"/>
      <c r="D9" s="157"/>
      <c r="E9" s="157"/>
      <c r="F9" s="157"/>
      <c r="G9" s="157"/>
      <c r="H9" s="157"/>
      <c r="I9" s="157"/>
      <c r="J9" s="163" t="s">
        <v>39</v>
      </c>
      <c r="K9" s="163"/>
      <c r="L9" s="163"/>
      <c r="M9" s="163"/>
      <c r="N9" s="170">
        <f>P108</f>
        <v>0</v>
      </c>
      <c r="O9" s="170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2"/>
      <c r="P10" s="91" t="str">
        <f>A114</f>
        <v>Tāme sastādīta 2021. gada __. ___________</v>
      </c>
    </row>
    <row r="11" spans="1:16" ht="12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29" t="s">
        <v>23</v>
      </c>
      <c r="B12" s="165" t="s">
        <v>40</v>
      </c>
      <c r="C12" s="161" t="s">
        <v>41</v>
      </c>
      <c r="D12" s="168" t="s">
        <v>42</v>
      </c>
      <c r="E12" s="172" t="s">
        <v>43</v>
      </c>
      <c r="F12" s="160" t="s">
        <v>44</v>
      </c>
      <c r="G12" s="161"/>
      <c r="H12" s="161"/>
      <c r="I12" s="161"/>
      <c r="J12" s="161"/>
      <c r="K12" s="162"/>
      <c r="L12" s="160" t="s">
        <v>45</v>
      </c>
      <c r="M12" s="161"/>
      <c r="N12" s="161"/>
      <c r="O12" s="161"/>
      <c r="P12" s="162"/>
    </row>
    <row r="13" spans="1:16" ht="126.75" customHeight="1" thickBot="1" x14ac:dyDescent="0.25">
      <c r="A13" s="164"/>
      <c r="B13" s="166"/>
      <c r="C13" s="167"/>
      <c r="D13" s="169"/>
      <c r="E13" s="173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4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4" t="s">
        <v>51</v>
      </c>
    </row>
    <row r="14" spans="1:16" x14ac:dyDescent="0.2">
      <c r="A14" s="97">
        <v>1</v>
      </c>
      <c r="B14" s="98"/>
      <c r="C14" s="99" t="s">
        <v>164</v>
      </c>
      <c r="D14" s="25"/>
      <c r="E14" s="102"/>
      <c r="F14" s="68"/>
      <c r="G14" s="65"/>
      <c r="H14" s="49">
        <f>ROUND(F14*G14,2)</f>
        <v>0</v>
      </c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9">
        <v>1</v>
      </c>
      <c r="B15" s="40"/>
      <c r="C15" s="101" t="s">
        <v>165</v>
      </c>
      <c r="D15" s="25" t="s">
        <v>124</v>
      </c>
      <c r="E15" s="102">
        <v>1</v>
      </c>
      <c r="F15" s="68"/>
      <c r="G15" s="65"/>
      <c r="H15" s="49"/>
      <c r="I15" s="65"/>
      <c r="J15" s="65"/>
      <c r="K15" s="50"/>
      <c r="L15" s="51"/>
      <c r="M15" s="49"/>
      <c r="N15" s="49"/>
      <c r="O15" s="49"/>
      <c r="P15" s="50"/>
    </row>
    <row r="16" spans="1:16" ht="33.75" x14ac:dyDescent="0.2">
      <c r="A16" s="39">
        <v>2</v>
      </c>
      <c r="B16" s="40"/>
      <c r="C16" s="107" t="s">
        <v>166</v>
      </c>
      <c r="D16" s="25" t="s">
        <v>124</v>
      </c>
      <c r="E16" s="102">
        <v>1</v>
      </c>
      <c r="F16" s="68"/>
      <c r="G16" s="65"/>
      <c r="H16" s="49"/>
      <c r="I16" s="65"/>
      <c r="J16" s="65"/>
      <c r="K16" s="50"/>
      <c r="L16" s="51"/>
      <c r="M16" s="49"/>
      <c r="N16" s="49"/>
      <c r="O16" s="49"/>
      <c r="P16" s="50"/>
    </row>
    <row r="17" spans="1:16" x14ac:dyDescent="0.2">
      <c r="A17" s="39">
        <v>3</v>
      </c>
      <c r="B17" s="40"/>
      <c r="C17" s="101" t="s">
        <v>167</v>
      </c>
      <c r="D17" s="25" t="s">
        <v>59</v>
      </c>
      <c r="E17" s="102">
        <v>50</v>
      </c>
      <c r="F17" s="68"/>
      <c r="G17" s="65"/>
      <c r="H17" s="49"/>
      <c r="I17" s="65"/>
      <c r="J17" s="65"/>
      <c r="K17" s="50"/>
      <c r="L17" s="51"/>
      <c r="M17" s="49"/>
      <c r="N17" s="49"/>
      <c r="O17" s="49"/>
      <c r="P17" s="50"/>
    </row>
    <row r="18" spans="1:16" ht="22.5" x14ac:dyDescent="0.2">
      <c r="A18" s="39">
        <v>4</v>
      </c>
      <c r="B18" s="40"/>
      <c r="C18" s="101" t="s">
        <v>168</v>
      </c>
      <c r="D18" s="25" t="s">
        <v>59</v>
      </c>
      <c r="E18" s="102">
        <v>25</v>
      </c>
      <c r="F18" s="68"/>
      <c r="G18" s="65"/>
      <c r="H18" s="49"/>
      <c r="I18" s="65"/>
      <c r="J18" s="65"/>
      <c r="K18" s="50"/>
      <c r="L18" s="51"/>
      <c r="M18" s="49"/>
      <c r="N18" s="49"/>
      <c r="O18" s="49"/>
      <c r="P18" s="50"/>
    </row>
    <row r="19" spans="1:16" ht="45" x14ac:dyDescent="0.2">
      <c r="A19" s="39">
        <v>5</v>
      </c>
      <c r="B19" s="40"/>
      <c r="C19" s="107" t="s">
        <v>169</v>
      </c>
      <c r="D19" s="25" t="s">
        <v>59</v>
      </c>
      <c r="E19" s="102">
        <v>25</v>
      </c>
      <c r="F19" s="68"/>
      <c r="G19" s="65"/>
      <c r="H19" s="49"/>
      <c r="I19" s="65"/>
      <c r="J19" s="65"/>
      <c r="K19" s="50"/>
      <c r="L19" s="51"/>
      <c r="M19" s="49"/>
      <c r="N19" s="49"/>
      <c r="O19" s="49"/>
      <c r="P19" s="50"/>
    </row>
    <row r="20" spans="1:16" ht="78.75" x14ac:dyDescent="0.2">
      <c r="A20" s="39">
        <v>6</v>
      </c>
      <c r="B20" s="40"/>
      <c r="C20" s="101" t="s">
        <v>170</v>
      </c>
      <c r="D20" s="25" t="s">
        <v>59</v>
      </c>
      <c r="E20" s="102">
        <v>10</v>
      </c>
      <c r="F20" s="68"/>
      <c r="G20" s="65"/>
      <c r="H20" s="49"/>
      <c r="I20" s="65"/>
      <c r="J20" s="65"/>
      <c r="K20" s="50"/>
      <c r="L20" s="51"/>
      <c r="M20" s="49"/>
      <c r="N20" s="49"/>
      <c r="O20" s="49"/>
      <c r="P20" s="50"/>
    </row>
    <row r="21" spans="1:16" ht="22.5" x14ac:dyDescent="0.2">
      <c r="A21" s="39">
        <v>7</v>
      </c>
      <c r="B21" s="40"/>
      <c r="C21" s="101" t="s">
        <v>171</v>
      </c>
      <c r="D21" s="25" t="s">
        <v>124</v>
      </c>
      <c r="E21" s="102">
        <v>1</v>
      </c>
      <c r="F21" s="68"/>
      <c r="G21" s="65"/>
      <c r="H21" s="49"/>
      <c r="I21" s="65"/>
      <c r="J21" s="65"/>
      <c r="K21" s="50"/>
      <c r="L21" s="51"/>
      <c r="M21" s="49"/>
      <c r="N21" s="49"/>
      <c r="O21" s="49"/>
      <c r="P21" s="50"/>
    </row>
    <row r="22" spans="1:16" ht="22.5" x14ac:dyDescent="0.2">
      <c r="A22" s="39">
        <v>8</v>
      </c>
      <c r="B22" s="40"/>
      <c r="C22" s="101" t="s">
        <v>172</v>
      </c>
      <c r="D22" s="25" t="s">
        <v>57</v>
      </c>
      <c r="E22" s="102">
        <v>1</v>
      </c>
      <c r="F22" s="68"/>
      <c r="G22" s="65"/>
      <c r="H22" s="49"/>
      <c r="I22" s="65"/>
      <c r="J22" s="65"/>
      <c r="K22" s="50"/>
      <c r="L22" s="51"/>
      <c r="M22" s="49"/>
      <c r="N22" s="49"/>
      <c r="O22" s="49"/>
      <c r="P22" s="50"/>
    </row>
    <row r="23" spans="1:16" x14ac:dyDescent="0.2">
      <c r="A23" s="39">
        <v>9</v>
      </c>
      <c r="B23" s="40"/>
      <c r="C23" s="101" t="s">
        <v>173</v>
      </c>
      <c r="D23" s="25" t="s">
        <v>59</v>
      </c>
      <c r="E23" s="102">
        <v>2436.6999999999998</v>
      </c>
      <c r="F23" s="68"/>
      <c r="G23" s="65"/>
      <c r="H23" s="49"/>
      <c r="I23" s="65"/>
      <c r="J23" s="65"/>
      <c r="K23" s="50"/>
      <c r="L23" s="51"/>
      <c r="M23" s="49"/>
      <c r="N23" s="49"/>
      <c r="O23" s="49"/>
      <c r="P23" s="50"/>
    </row>
    <row r="24" spans="1:16" ht="22.5" x14ac:dyDescent="0.2">
      <c r="A24" s="39">
        <v>10</v>
      </c>
      <c r="B24" s="40"/>
      <c r="C24" s="101" t="s">
        <v>174</v>
      </c>
      <c r="D24" s="25" t="s">
        <v>59</v>
      </c>
      <c r="E24" s="102">
        <v>2436.6999999999998</v>
      </c>
      <c r="F24" s="68"/>
      <c r="G24" s="65"/>
      <c r="H24" s="49"/>
      <c r="I24" s="65"/>
      <c r="J24" s="65"/>
      <c r="K24" s="50"/>
      <c r="L24" s="51"/>
      <c r="M24" s="49"/>
      <c r="N24" s="49"/>
      <c r="O24" s="49"/>
      <c r="P24" s="50"/>
    </row>
    <row r="25" spans="1:16" x14ac:dyDescent="0.2">
      <c r="A25" s="39">
        <v>11</v>
      </c>
      <c r="B25" s="40"/>
      <c r="C25" s="101" t="s">
        <v>175</v>
      </c>
      <c r="D25" s="25" t="s">
        <v>118</v>
      </c>
      <c r="E25" s="102">
        <v>74.650000000000006</v>
      </c>
      <c r="F25" s="68"/>
      <c r="G25" s="65"/>
      <c r="H25" s="49"/>
      <c r="I25" s="65"/>
      <c r="J25" s="65"/>
      <c r="K25" s="50"/>
      <c r="L25" s="51"/>
      <c r="M25" s="49"/>
      <c r="N25" s="49"/>
      <c r="O25" s="49"/>
      <c r="P25" s="50"/>
    </row>
    <row r="26" spans="1:16" ht="22.5" x14ac:dyDescent="0.2">
      <c r="A26" s="39">
        <v>12</v>
      </c>
      <c r="B26" s="40"/>
      <c r="C26" s="101" t="s">
        <v>176</v>
      </c>
      <c r="D26" s="25" t="s">
        <v>118</v>
      </c>
      <c r="E26" s="102">
        <v>74.650000000000006</v>
      </c>
      <c r="F26" s="68"/>
      <c r="G26" s="65"/>
      <c r="H26" s="49"/>
      <c r="I26" s="65"/>
      <c r="J26" s="65"/>
      <c r="K26" s="50"/>
      <c r="L26" s="51"/>
      <c r="M26" s="49"/>
      <c r="N26" s="49"/>
      <c r="O26" s="49"/>
      <c r="P26" s="50"/>
    </row>
    <row r="27" spans="1:16" x14ac:dyDescent="0.2">
      <c r="A27" s="39">
        <v>13</v>
      </c>
      <c r="B27" s="40"/>
      <c r="C27" s="101" t="s">
        <v>177</v>
      </c>
      <c r="D27" s="25" t="s">
        <v>124</v>
      </c>
      <c r="E27" s="102">
        <v>1</v>
      </c>
      <c r="F27" s="68"/>
      <c r="G27" s="65"/>
      <c r="H27" s="49"/>
      <c r="I27" s="65"/>
      <c r="J27" s="65"/>
      <c r="K27" s="50"/>
      <c r="L27" s="51"/>
      <c r="M27" s="49"/>
      <c r="N27" s="49"/>
      <c r="O27" s="49"/>
      <c r="P27" s="50"/>
    </row>
    <row r="28" spans="1:16" x14ac:dyDescent="0.2">
      <c r="A28" s="97">
        <v>2</v>
      </c>
      <c r="B28" s="98"/>
      <c r="C28" s="99" t="s">
        <v>178</v>
      </c>
      <c r="D28" s="25"/>
      <c r="E28" s="102"/>
      <c r="F28" s="68"/>
      <c r="G28" s="65"/>
      <c r="H28" s="49"/>
      <c r="I28" s="65"/>
      <c r="J28" s="65"/>
      <c r="K28" s="50"/>
      <c r="L28" s="51"/>
      <c r="M28" s="49"/>
      <c r="N28" s="49"/>
      <c r="O28" s="49"/>
      <c r="P28" s="50"/>
    </row>
    <row r="29" spans="1:16" ht="22.5" x14ac:dyDescent="0.2">
      <c r="A29" s="39">
        <v>1</v>
      </c>
      <c r="B29" s="40"/>
      <c r="C29" s="101" t="s">
        <v>179</v>
      </c>
      <c r="D29" s="25" t="s">
        <v>59</v>
      </c>
      <c r="E29" s="102">
        <v>0.8</v>
      </c>
      <c r="F29" s="68"/>
      <c r="G29" s="65"/>
      <c r="H29" s="49"/>
      <c r="I29" s="65"/>
      <c r="J29" s="65"/>
      <c r="K29" s="50"/>
      <c r="L29" s="51"/>
      <c r="M29" s="49"/>
      <c r="N29" s="49"/>
      <c r="O29" s="49"/>
      <c r="P29" s="50"/>
    </row>
    <row r="30" spans="1:16" x14ac:dyDescent="0.2">
      <c r="A30" s="39">
        <v>2</v>
      </c>
      <c r="B30" s="40"/>
      <c r="C30" s="100" t="s">
        <v>453</v>
      </c>
      <c r="D30" s="25" t="s">
        <v>118</v>
      </c>
      <c r="E30" s="102">
        <f>E29*1.15*0.2</f>
        <v>0.18</v>
      </c>
      <c r="F30" s="68"/>
      <c r="G30" s="65"/>
      <c r="H30" s="49"/>
      <c r="I30" s="65"/>
      <c r="J30" s="65"/>
      <c r="K30" s="50"/>
      <c r="L30" s="51"/>
      <c r="M30" s="49"/>
      <c r="N30" s="49"/>
      <c r="O30" s="49"/>
      <c r="P30" s="50"/>
    </row>
    <row r="31" spans="1:16" x14ac:dyDescent="0.2">
      <c r="A31" s="39">
        <v>3</v>
      </c>
      <c r="B31" s="40"/>
      <c r="C31" s="100" t="s">
        <v>454</v>
      </c>
      <c r="D31" s="25" t="s">
        <v>67</v>
      </c>
      <c r="E31" s="102">
        <f>E29*3*1.15</f>
        <v>2.76</v>
      </c>
      <c r="F31" s="68"/>
      <c r="G31" s="65"/>
      <c r="H31" s="49"/>
      <c r="I31" s="65"/>
      <c r="J31" s="65"/>
      <c r="K31" s="50"/>
      <c r="L31" s="51"/>
      <c r="M31" s="49"/>
      <c r="N31" s="49"/>
      <c r="O31" s="49"/>
      <c r="P31" s="50"/>
    </row>
    <row r="32" spans="1:16" x14ac:dyDescent="0.2">
      <c r="A32" s="39">
        <v>4</v>
      </c>
      <c r="B32" s="40"/>
      <c r="C32" s="100" t="s">
        <v>455</v>
      </c>
      <c r="D32" s="25" t="s">
        <v>67</v>
      </c>
      <c r="E32" s="102">
        <f>E29*0.4*1.15</f>
        <v>0.37</v>
      </c>
      <c r="F32" s="68"/>
      <c r="G32" s="65"/>
      <c r="H32" s="49"/>
      <c r="I32" s="65"/>
      <c r="J32" s="65"/>
      <c r="K32" s="50"/>
      <c r="L32" s="51"/>
      <c r="M32" s="49"/>
      <c r="N32" s="49"/>
      <c r="O32" s="49"/>
      <c r="P32" s="50"/>
    </row>
    <row r="33" spans="1:16" x14ac:dyDescent="0.2">
      <c r="A33" s="39">
        <v>5</v>
      </c>
      <c r="B33" s="40"/>
      <c r="C33" s="100" t="s">
        <v>79</v>
      </c>
      <c r="D33" s="25" t="s">
        <v>57</v>
      </c>
      <c r="E33" s="102">
        <v>1</v>
      </c>
      <c r="F33" s="68"/>
      <c r="G33" s="65"/>
      <c r="H33" s="49"/>
      <c r="I33" s="65"/>
      <c r="J33" s="65"/>
      <c r="K33" s="50"/>
      <c r="L33" s="51"/>
      <c r="M33" s="49"/>
      <c r="N33" s="49"/>
      <c r="O33" s="49"/>
      <c r="P33" s="50"/>
    </row>
    <row r="34" spans="1:16" ht="22.5" x14ac:dyDescent="0.2">
      <c r="A34" s="39">
        <v>6</v>
      </c>
      <c r="B34" s="40"/>
      <c r="C34" s="101" t="s">
        <v>180</v>
      </c>
      <c r="D34" s="25" t="s">
        <v>59</v>
      </c>
      <c r="E34" s="102">
        <v>2.5</v>
      </c>
      <c r="F34" s="68"/>
      <c r="G34" s="65"/>
      <c r="H34" s="49"/>
      <c r="I34" s="65"/>
      <c r="J34" s="65"/>
      <c r="K34" s="50"/>
      <c r="L34" s="51"/>
      <c r="M34" s="49"/>
      <c r="N34" s="49"/>
      <c r="O34" s="49"/>
      <c r="P34" s="50"/>
    </row>
    <row r="35" spans="1:16" x14ac:dyDescent="0.2">
      <c r="A35" s="39">
        <v>7</v>
      </c>
      <c r="B35" s="40"/>
      <c r="C35" s="100" t="s">
        <v>456</v>
      </c>
      <c r="D35" s="25" t="s">
        <v>118</v>
      </c>
      <c r="E35" s="102">
        <f>E34*1.15*0.5</f>
        <v>1.44</v>
      </c>
      <c r="F35" s="68"/>
      <c r="G35" s="65"/>
      <c r="H35" s="49"/>
      <c r="I35" s="65"/>
      <c r="J35" s="65"/>
      <c r="K35" s="50"/>
      <c r="L35" s="51"/>
      <c r="M35" s="49"/>
      <c r="N35" s="49"/>
      <c r="O35" s="49"/>
      <c r="P35" s="50"/>
    </row>
    <row r="36" spans="1:16" x14ac:dyDescent="0.2">
      <c r="A36" s="39">
        <v>8</v>
      </c>
      <c r="B36" s="40"/>
      <c r="C36" s="100" t="s">
        <v>454</v>
      </c>
      <c r="D36" s="25" t="s">
        <v>67</v>
      </c>
      <c r="E36" s="102">
        <f>E34*3*1.15</f>
        <v>8.6300000000000008</v>
      </c>
      <c r="F36" s="68"/>
      <c r="G36" s="65"/>
      <c r="H36" s="49"/>
      <c r="I36" s="65"/>
      <c r="J36" s="65"/>
      <c r="K36" s="50"/>
      <c r="L36" s="51"/>
      <c r="M36" s="49"/>
      <c r="N36" s="49"/>
      <c r="O36" s="49"/>
      <c r="P36" s="50"/>
    </row>
    <row r="37" spans="1:16" x14ac:dyDescent="0.2">
      <c r="A37" s="39">
        <v>9</v>
      </c>
      <c r="B37" s="40"/>
      <c r="C37" s="100" t="s">
        <v>455</v>
      </c>
      <c r="D37" s="25" t="s">
        <v>67</v>
      </c>
      <c r="E37" s="102">
        <f>E34*0.4*1.15</f>
        <v>1.1499999999999999</v>
      </c>
      <c r="F37" s="68"/>
      <c r="G37" s="65"/>
      <c r="H37" s="49"/>
      <c r="I37" s="65"/>
      <c r="J37" s="65"/>
      <c r="K37" s="50"/>
      <c r="L37" s="51"/>
      <c r="M37" s="49"/>
      <c r="N37" s="49"/>
      <c r="O37" s="49"/>
      <c r="P37" s="50"/>
    </row>
    <row r="38" spans="1:16" x14ac:dyDescent="0.2">
      <c r="A38" s="39">
        <v>10</v>
      </c>
      <c r="B38" s="40"/>
      <c r="C38" s="100" t="s">
        <v>79</v>
      </c>
      <c r="D38" s="25" t="s">
        <v>57</v>
      </c>
      <c r="E38" s="102">
        <v>1</v>
      </c>
      <c r="F38" s="68"/>
      <c r="G38" s="65"/>
      <c r="H38" s="49"/>
      <c r="I38" s="65"/>
      <c r="J38" s="65"/>
      <c r="K38" s="50"/>
      <c r="L38" s="51"/>
      <c r="M38" s="49"/>
      <c r="N38" s="49"/>
      <c r="O38" s="49"/>
      <c r="P38" s="50"/>
    </row>
    <row r="39" spans="1:16" x14ac:dyDescent="0.2">
      <c r="A39" s="97">
        <v>3</v>
      </c>
      <c r="B39" s="98"/>
      <c r="C39" s="99" t="s">
        <v>181</v>
      </c>
      <c r="D39" s="25"/>
      <c r="E39" s="102"/>
      <c r="F39" s="68"/>
      <c r="G39" s="65"/>
      <c r="H39" s="49"/>
      <c r="I39" s="65"/>
      <c r="J39" s="65"/>
      <c r="K39" s="50"/>
      <c r="L39" s="51"/>
      <c r="M39" s="49"/>
      <c r="N39" s="49"/>
      <c r="O39" s="49"/>
      <c r="P39" s="50"/>
    </row>
    <row r="40" spans="1:16" ht="22.5" x14ac:dyDescent="0.2">
      <c r="A40" s="39">
        <v>1</v>
      </c>
      <c r="B40" s="40"/>
      <c r="C40" s="101" t="s">
        <v>182</v>
      </c>
      <c r="D40" s="25" t="s">
        <v>59</v>
      </c>
      <c r="E40" s="102">
        <v>135.13</v>
      </c>
      <c r="F40" s="68"/>
      <c r="G40" s="65"/>
      <c r="H40" s="49"/>
      <c r="I40" s="65"/>
      <c r="J40" s="65"/>
      <c r="K40" s="50"/>
      <c r="L40" s="51"/>
      <c r="M40" s="49"/>
      <c r="N40" s="49"/>
      <c r="O40" s="49"/>
      <c r="P40" s="50"/>
    </row>
    <row r="41" spans="1:16" ht="33.75" x14ac:dyDescent="0.2">
      <c r="A41" s="39">
        <v>2</v>
      </c>
      <c r="B41" s="40"/>
      <c r="C41" s="101" t="s">
        <v>183</v>
      </c>
      <c r="D41" s="25" t="s">
        <v>59</v>
      </c>
      <c r="E41" s="102">
        <v>135.13</v>
      </c>
      <c r="F41" s="68"/>
      <c r="G41" s="65"/>
      <c r="H41" s="49"/>
      <c r="I41" s="65"/>
      <c r="J41" s="65"/>
      <c r="K41" s="50"/>
      <c r="L41" s="51"/>
      <c r="M41" s="49"/>
      <c r="N41" s="49"/>
      <c r="O41" s="49"/>
      <c r="P41" s="50"/>
    </row>
    <row r="42" spans="1:16" ht="22.5" x14ac:dyDescent="0.2">
      <c r="A42" s="39">
        <v>3</v>
      </c>
      <c r="B42" s="40"/>
      <c r="C42" s="100" t="s">
        <v>457</v>
      </c>
      <c r="D42" s="25" t="s">
        <v>59</v>
      </c>
      <c r="E42" s="102">
        <f>E41*1.1</f>
        <v>148.63999999999999</v>
      </c>
      <c r="F42" s="68"/>
      <c r="G42" s="65"/>
      <c r="H42" s="49"/>
      <c r="I42" s="65"/>
      <c r="J42" s="65"/>
      <c r="K42" s="50"/>
      <c r="L42" s="51"/>
      <c r="M42" s="49"/>
      <c r="N42" s="49"/>
      <c r="O42" s="49"/>
      <c r="P42" s="50"/>
    </row>
    <row r="43" spans="1:16" x14ac:dyDescent="0.2">
      <c r="A43" s="39">
        <v>4</v>
      </c>
      <c r="B43" s="40"/>
      <c r="C43" s="106" t="s">
        <v>184</v>
      </c>
      <c r="D43" s="25" t="s">
        <v>67</v>
      </c>
      <c r="E43" s="102">
        <f>E41*6.5</f>
        <v>878.35</v>
      </c>
      <c r="F43" s="68"/>
      <c r="G43" s="65"/>
      <c r="H43" s="49"/>
      <c r="I43" s="65"/>
      <c r="J43" s="65"/>
      <c r="K43" s="50"/>
      <c r="L43" s="51"/>
      <c r="M43" s="49"/>
      <c r="N43" s="49"/>
      <c r="O43" s="49"/>
      <c r="P43" s="50"/>
    </row>
    <row r="44" spans="1:16" x14ac:dyDescent="0.2">
      <c r="A44" s="39">
        <v>5</v>
      </c>
      <c r="B44" s="40"/>
      <c r="C44" s="100" t="s">
        <v>185</v>
      </c>
      <c r="D44" s="25" t="s">
        <v>75</v>
      </c>
      <c r="E44" s="102">
        <v>1</v>
      </c>
      <c r="F44" s="68"/>
      <c r="G44" s="65"/>
      <c r="H44" s="49"/>
      <c r="I44" s="65"/>
      <c r="J44" s="65"/>
      <c r="K44" s="50"/>
      <c r="L44" s="51"/>
      <c r="M44" s="49"/>
      <c r="N44" s="49"/>
      <c r="O44" s="49"/>
      <c r="P44" s="50"/>
    </row>
    <row r="45" spans="1:16" ht="22.5" x14ac:dyDescent="0.2">
      <c r="A45" s="39">
        <v>6</v>
      </c>
      <c r="B45" s="40"/>
      <c r="C45" s="101" t="s">
        <v>186</v>
      </c>
      <c r="D45" s="25" t="s">
        <v>59</v>
      </c>
      <c r="E45" s="102">
        <v>61.63</v>
      </c>
      <c r="F45" s="68"/>
      <c r="G45" s="65"/>
      <c r="H45" s="49"/>
      <c r="I45" s="65"/>
      <c r="J45" s="65"/>
      <c r="K45" s="50"/>
      <c r="L45" s="51"/>
      <c r="M45" s="49"/>
      <c r="N45" s="49"/>
      <c r="O45" s="49"/>
      <c r="P45" s="50"/>
    </row>
    <row r="46" spans="1:16" ht="22.5" x14ac:dyDescent="0.2">
      <c r="A46" s="39">
        <v>7</v>
      </c>
      <c r="B46" s="40"/>
      <c r="C46" s="106" t="s">
        <v>72</v>
      </c>
      <c r="D46" s="25" t="s">
        <v>59</v>
      </c>
      <c r="E46" s="102">
        <f>E45*1.25</f>
        <v>77.040000000000006</v>
      </c>
      <c r="F46" s="68"/>
      <c r="G46" s="65"/>
      <c r="H46" s="49"/>
      <c r="I46" s="65"/>
      <c r="J46" s="65"/>
      <c r="K46" s="50"/>
      <c r="L46" s="51"/>
      <c r="M46" s="49"/>
      <c r="N46" s="49"/>
      <c r="O46" s="49"/>
      <c r="P46" s="50"/>
    </row>
    <row r="47" spans="1:16" x14ac:dyDescent="0.2">
      <c r="A47" s="39">
        <v>8</v>
      </c>
      <c r="B47" s="40"/>
      <c r="C47" s="106" t="s">
        <v>187</v>
      </c>
      <c r="D47" s="25" t="s">
        <v>67</v>
      </c>
      <c r="E47" s="102">
        <f>E45*5</f>
        <v>308.14999999999998</v>
      </c>
      <c r="F47" s="68"/>
      <c r="G47" s="65"/>
      <c r="H47" s="49"/>
      <c r="I47" s="65"/>
      <c r="J47" s="65"/>
      <c r="K47" s="50"/>
      <c r="L47" s="51"/>
      <c r="M47" s="49"/>
      <c r="N47" s="49"/>
      <c r="O47" s="49"/>
      <c r="P47" s="50"/>
    </row>
    <row r="48" spans="1:16" x14ac:dyDescent="0.2">
      <c r="A48" s="39">
        <v>9</v>
      </c>
      <c r="B48" s="40"/>
      <c r="C48" s="100" t="s">
        <v>74</v>
      </c>
      <c r="D48" s="25" t="s">
        <v>75</v>
      </c>
      <c r="E48" s="102">
        <v>1</v>
      </c>
      <c r="F48" s="68"/>
      <c r="G48" s="65"/>
      <c r="H48" s="49"/>
      <c r="I48" s="65"/>
      <c r="J48" s="65"/>
      <c r="K48" s="50"/>
      <c r="L48" s="51"/>
      <c r="M48" s="49"/>
      <c r="N48" s="49"/>
      <c r="O48" s="49"/>
      <c r="P48" s="50"/>
    </row>
    <row r="49" spans="1:16" ht="22.5" x14ac:dyDescent="0.2">
      <c r="A49" s="39">
        <v>10</v>
      </c>
      <c r="B49" s="40"/>
      <c r="C49" s="106" t="s">
        <v>188</v>
      </c>
      <c r="D49" s="25" t="s">
        <v>67</v>
      </c>
      <c r="E49" s="102">
        <f>E45*0.25</f>
        <v>15.41</v>
      </c>
      <c r="F49" s="68"/>
      <c r="G49" s="65"/>
      <c r="H49" s="49"/>
      <c r="I49" s="65"/>
      <c r="J49" s="65"/>
      <c r="K49" s="50"/>
      <c r="L49" s="51"/>
      <c r="M49" s="49"/>
      <c r="N49" s="49"/>
      <c r="O49" s="49"/>
      <c r="P49" s="50"/>
    </row>
    <row r="50" spans="1:16" x14ac:dyDescent="0.2">
      <c r="A50" s="39">
        <v>11</v>
      </c>
      <c r="B50" s="40"/>
      <c r="C50" s="101" t="s">
        <v>189</v>
      </c>
      <c r="D50" s="25" t="s">
        <v>59</v>
      </c>
      <c r="E50" s="102">
        <f>E45</f>
        <v>61.63</v>
      </c>
      <c r="F50" s="68"/>
      <c r="G50" s="65"/>
      <c r="H50" s="49"/>
      <c r="I50" s="65"/>
      <c r="J50" s="65"/>
      <c r="K50" s="50"/>
      <c r="L50" s="51"/>
      <c r="M50" s="49"/>
      <c r="N50" s="49"/>
      <c r="O50" s="49"/>
      <c r="P50" s="50"/>
    </row>
    <row r="51" spans="1:16" ht="22.5" x14ac:dyDescent="0.2">
      <c r="A51" s="39">
        <v>12</v>
      </c>
      <c r="B51" s="40"/>
      <c r="C51" s="106" t="s">
        <v>108</v>
      </c>
      <c r="D51" s="25" t="s">
        <v>67</v>
      </c>
      <c r="E51" s="102">
        <f>E50*14</f>
        <v>862.82</v>
      </c>
      <c r="F51" s="68"/>
      <c r="G51" s="65"/>
      <c r="H51" s="49"/>
      <c r="I51" s="65"/>
      <c r="J51" s="65"/>
      <c r="K51" s="50"/>
      <c r="L51" s="51"/>
      <c r="M51" s="49"/>
      <c r="N51" s="49"/>
      <c r="O51" s="49"/>
      <c r="P51" s="50"/>
    </row>
    <row r="52" spans="1:16" x14ac:dyDescent="0.2">
      <c r="A52" s="39">
        <v>13</v>
      </c>
      <c r="B52" s="40"/>
      <c r="C52" s="100" t="s">
        <v>83</v>
      </c>
      <c r="D52" s="25" t="s">
        <v>75</v>
      </c>
      <c r="E52" s="102">
        <v>1</v>
      </c>
      <c r="F52" s="68"/>
      <c r="G52" s="65"/>
      <c r="H52" s="49"/>
      <c r="I52" s="65"/>
      <c r="J52" s="65"/>
      <c r="K52" s="50"/>
      <c r="L52" s="51"/>
      <c r="M52" s="49"/>
      <c r="N52" s="49"/>
      <c r="O52" s="49"/>
      <c r="P52" s="50"/>
    </row>
    <row r="53" spans="1:16" x14ac:dyDescent="0.2">
      <c r="A53" s="39">
        <v>14</v>
      </c>
      <c r="B53" s="40"/>
      <c r="C53" s="101" t="s">
        <v>190</v>
      </c>
      <c r="D53" s="25" t="s">
        <v>59</v>
      </c>
      <c r="E53" s="102">
        <f>E50</f>
        <v>61.63</v>
      </c>
      <c r="F53" s="68"/>
      <c r="G53" s="65"/>
      <c r="H53" s="49"/>
      <c r="I53" s="65"/>
      <c r="J53" s="65"/>
      <c r="K53" s="50"/>
      <c r="L53" s="51"/>
      <c r="M53" s="49"/>
      <c r="N53" s="49"/>
      <c r="O53" s="49"/>
      <c r="P53" s="50"/>
    </row>
    <row r="54" spans="1:16" ht="22.5" x14ac:dyDescent="0.2">
      <c r="A54" s="39">
        <v>15</v>
      </c>
      <c r="B54" s="40"/>
      <c r="C54" s="106" t="s">
        <v>110</v>
      </c>
      <c r="D54" s="25" t="s">
        <v>82</v>
      </c>
      <c r="E54" s="102">
        <f>E53*0.45*1.2</f>
        <v>33.28</v>
      </c>
      <c r="F54" s="68"/>
      <c r="G54" s="65"/>
      <c r="H54" s="49"/>
      <c r="I54" s="65"/>
      <c r="J54" s="65"/>
      <c r="K54" s="50"/>
      <c r="L54" s="51"/>
      <c r="M54" s="49"/>
      <c r="N54" s="49"/>
      <c r="O54" s="49"/>
      <c r="P54" s="50"/>
    </row>
    <row r="55" spans="1:16" x14ac:dyDescent="0.2">
      <c r="A55" s="39">
        <v>16</v>
      </c>
      <c r="B55" s="40"/>
      <c r="C55" s="100" t="s">
        <v>83</v>
      </c>
      <c r="D55" s="25" t="s">
        <v>75</v>
      </c>
      <c r="E55" s="102">
        <v>1</v>
      </c>
      <c r="F55" s="68"/>
      <c r="G55" s="65"/>
      <c r="H55" s="49"/>
      <c r="I55" s="65"/>
      <c r="J55" s="65"/>
      <c r="K55" s="50"/>
      <c r="L55" s="51"/>
      <c r="M55" s="49"/>
      <c r="N55" s="49"/>
      <c r="O55" s="49"/>
      <c r="P55" s="50"/>
    </row>
    <row r="56" spans="1:16" x14ac:dyDescent="0.2">
      <c r="A56" s="97">
        <v>4</v>
      </c>
      <c r="B56" s="98"/>
      <c r="C56" s="99" t="s">
        <v>191</v>
      </c>
      <c r="D56" s="25"/>
      <c r="E56" s="102"/>
      <c r="F56" s="68"/>
      <c r="G56" s="65"/>
      <c r="H56" s="49"/>
      <c r="I56" s="65"/>
      <c r="J56" s="65"/>
      <c r="K56" s="50"/>
      <c r="L56" s="51"/>
      <c r="M56" s="49"/>
      <c r="N56" s="49"/>
      <c r="O56" s="49"/>
      <c r="P56" s="50"/>
    </row>
    <row r="57" spans="1:16" x14ac:dyDescent="0.2">
      <c r="A57" s="39">
        <v>1</v>
      </c>
      <c r="B57" s="40"/>
      <c r="C57" s="101" t="s">
        <v>192</v>
      </c>
      <c r="D57" s="25" t="s">
        <v>92</v>
      </c>
      <c r="E57" s="102">
        <v>81.81</v>
      </c>
      <c r="F57" s="68"/>
      <c r="G57" s="65"/>
      <c r="H57" s="49"/>
      <c r="I57" s="65"/>
      <c r="J57" s="65"/>
      <c r="K57" s="50"/>
      <c r="L57" s="51"/>
      <c r="M57" s="49"/>
      <c r="N57" s="49"/>
      <c r="O57" s="49"/>
      <c r="P57" s="50"/>
    </row>
    <row r="58" spans="1:16" ht="33.75" x14ac:dyDescent="0.2">
      <c r="A58" s="39">
        <v>2</v>
      </c>
      <c r="B58" s="40"/>
      <c r="C58" s="101" t="s">
        <v>193</v>
      </c>
      <c r="D58" s="25" t="s">
        <v>59</v>
      </c>
      <c r="E58" s="102">
        <v>2125</v>
      </c>
      <c r="F58" s="68"/>
      <c r="G58" s="65"/>
      <c r="H58" s="49"/>
      <c r="I58" s="65"/>
      <c r="J58" s="65"/>
      <c r="K58" s="50"/>
      <c r="L58" s="51"/>
      <c r="M58" s="49"/>
      <c r="N58" s="49"/>
      <c r="O58" s="49"/>
      <c r="P58" s="50"/>
    </row>
    <row r="59" spans="1:16" x14ac:dyDescent="0.2">
      <c r="A59" s="39">
        <v>3</v>
      </c>
      <c r="B59" s="40"/>
      <c r="C59" s="100" t="s">
        <v>458</v>
      </c>
      <c r="D59" s="25" t="s">
        <v>59</v>
      </c>
      <c r="E59" s="102">
        <f>2162.2*1.1</f>
        <v>2378.42</v>
      </c>
      <c r="F59" s="68"/>
      <c r="G59" s="65"/>
      <c r="H59" s="49"/>
      <c r="I59" s="65"/>
      <c r="J59" s="65"/>
      <c r="K59" s="50"/>
      <c r="L59" s="51"/>
      <c r="M59" s="49"/>
      <c r="N59" s="49"/>
      <c r="O59" s="49"/>
      <c r="P59" s="50"/>
    </row>
    <row r="60" spans="1:16" x14ac:dyDescent="0.2">
      <c r="A60" s="39">
        <v>4</v>
      </c>
      <c r="B60" s="40"/>
      <c r="C60" s="106" t="s">
        <v>73</v>
      </c>
      <c r="D60" s="25" t="s">
        <v>67</v>
      </c>
      <c r="E60" s="102">
        <f>E58*6.5</f>
        <v>13812.5</v>
      </c>
      <c r="F60" s="68"/>
      <c r="G60" s="65"/>
      <c r="H60" s="49"/>
      <c r="I60" s="65"/>
      <c r="J60" s="65"/>
      <c r="K60" s="50"/>
      <c r="L60" s="51"/>
      <c r="M60" s="49"/>
      <c r="N60" s="49"/>
      <c r="O60" s="49"/>
      <c r="P60" s="50"/>
    </row>
    <row r="61" spans="1:16" x14ac:dyDescent="0.2">
      <c r="A61" s="39">
        <v>5</v>
      </c>
      <c r="B61" s="40"/>
      <c r="C61" s="100" t="s">
        <v>185</v>
      </c>
      <c r="D61" s="25" t="s">
        <v>75</v>
      </c>
      <c r="E61" s="102">
        <v>1</v>
      </c>
      <c r="F61" s="68"/>
      <c r="G61" s="65"/>
      <c r="H61" s="49"/>
      <c r="I61" s="65"/>
      <c r="J61" s="65"/>
      <c r="K61" s="50"/>
      <c r="L61" s="51"/>
      <c r="M61" s="49"/>
      <c r="N61" s="49"/>
      <c r="O61" s="49"/>
      <c r="P61" s="50"/>
    </row>
    <row r="62" spans="1:16" ht="33.75" x14ac:dyDescent="0.2">
      <c r="A62" s="39">
        <v>6</v>
      </c>
      <c r="B62" s="40"/>
      <c r="C62" s="101" t="s">
        <v>194</v>
      </c>
      <c r="D62" s="25" t="s">
        <v>59</v>
      </c>
      <c r="E62" s="102">
        <f>E58</f>
        <v>2125</v>
      </c>
      <c r="F62" s="68"/>
      <c r="G62" s="65"/>
      <c r="H62" s="49"/>
      <c r="I62" s="65"/>
      <c r="J62" s="65"/>
      <c r="K62" s="50"/>
      <c r="L62" s="51"/>
      <c r="M62" s="49"/>
      <c r="N62" s="49"/>
      <c r="O62" s="49"/>
      <c r="P62" s="50"/>
    </row>
    <row r="63" spans="1:16" ht="22.5" x14ac:dyDescent="0.2">
      <c r="A63" s="39">
        <v>7</v>
      </c>
      <c r="B63" s="40"/>
      <c r="C63" s="106" t="s">
        <v>72</v>
      </c>
      <c r="D63" s="25" t="s">
        <v>59</v>
      </c>
      <c r="E63" s="102">
        <f>E62*1.25</f>
        <v>2656.25</v>
      </c>
      <c r="F63" s="68"/>
      <c r="G63" s="65"/>
      <c r="H63" s="49"/>
      <c r="I63" s="65"/>
      <c r="J63" s="65"/>
      <c r="K63" s="50"/>
      <c r="L63" s="51"/>
      <c r="M63" s="49"/>
      <c r="N63" s="49"/>
      <c r="O63" s="49"/>
      <c r="P63" s="50"/>
    </row>
    <row r="64" spans="1:16" x14ac:dyDescent="0.2">
      <c r="A64" s="39">
        <v>8</v>
      </c>
      <c r="B64" s="40"/>
      <c r="C64" s="106" t="s">
        <v>73</v>
      </c>
      <c r="D64" s="25" t="s">
        <v>67</v>
      </c>
      <c r="E64" s="102">
        <f>E62*5</f>
        <v>10625</v>
      </c>
      <c r="F64" s="68"/>
      <c r="G64" s="65"/>
      <c r="H64" s="49"/>
      <c r="I64" s="65"/>
      <c r="J64" s="65"/>
      <c r="K64" s="50"/>
      <c r="L64" s="51"/>
      <c r="M64" s="49"/>
      <c r="N64" s="49"/>
      <c r="O64" s="49"/>
      <c r="P64" s="50"/>
    </row>
    <row r="65" spans="1:16" x14ac:dyDescent="0.2">
      <c r="A65" s="39">
        <v>9</v>
      </c>
      <c r="B65" s="40"/>
      <c r="C65" s="106" t="s">
        <v>195</v>
      </c>
      <c r="D65" s="25" t="s">
        <v>92</v>
      </c>
      <c r="E65" s="102">
        <f>E57*1.1</f>
        <v>89.99</v>
      </c>
      <c r="F65" s="68"/>
      <c r="G65" s="65"/>
      <c r="H65" s="49"/>
      <c r="I65" s="65"/>
      <c r="J65" s="65"/>
      <c r="K65" s="50"/>
      <c r="L65" s="51"/>
      <c r="M65" s="49"/>
      <c r="N65" s="49"/>
      <c r="O65" s="49"/>
      <c r="P65" s="50"/>
    </row>
    <row r="66" spans="1:16" x14ac:dyDescent="0.2">
      <c r="A66" s="39">
        <v>10</v>
      </c>
      <c r="B66" s="40"/>
      <c r="C66" s="100" t="s">
        <v>74</v>
      </c>
      <c r="D66" s="25" t="s">
        <v>75</v>
      </c>
      <c r="E66" s="102">
        <v>1</v>
      </c>
      <c r="F66" s="68"/>
      <c r="G66" s="65"/>
      <c r="H66" s="49"/>
      <c r="I66" s="65"/>
      <c r="J66" s="65"/>
      <c r="K66" s="50"/>
      <c r="L66" s="51"/>
      <c r="M66" s="49"/>
      <c r="N66" s="49"/>
      <c r="O66" s="49"/>
      <c r="P66" s="50"/>
    </row>
    <row r="67" spans="1:16" ht="22.5" x14ac:dyDescent="0.2">
      <c r="A67" s="39">
        <v>11</v>
      </c>
      <c r="B67" s="40"/>
      <c r="C67" s="106" t="s">
        <v>188</v>
      </c>
      <c r="D67" s="25" t="s">
        <v>67</v>
      </c>
      <c r="E67" s="102">
        <f>E62*0.25</f>
        <v>531.25</v>
      </c>
      <c r="F67" s="68"/>
      <c r="G67" s="65"/>
      <c r="H67" s="49"/>
      <c r="I67" s="65"/>
      <c r="J67" s="65"/>
      <c r="K67" s="50"/>
      <c r="L67" s="51"/>
      <c r="M67" s="49"/>
      <c r="N67" s="49"/>
      <c r="O67" s="49"/>
      <c r="P67" s="50"/>
    </row>
    <row r="68" spans="1:16" ht="33.75" x14ac:dyDescent="0.2">
      <c r="A68" s="39">
        <v>12</v>
      </c>
      <c r="B68" s="40"/>
      <c r="C68" s="101" t="s">
        <v>196</v>
      </c>
      <c r="D68" s="25" t="s">
        <v>59</v>
      </c>
      <c r="E68" s="102">
        <f>E62</f>
        <v>2125</v>
      </c>
      <c r="F68" s="68"/>
      <c r="G68" s="65"/>
      <c r="H68" s="49"/>
      <c r="I68" s="65"/>
      <c r="J68" s="65"/>
      <c r="K68" s="50"/>
      <c r="L68" s="51"/>
      <c r="M68" s="49"/>
      <c r="N68" s="49"/>
      <c r="O68" s="49"/>
      <c r="P68" s="50"/>
    </row>
    <row r="69" spans="1:16" ht="22.5" x14ac:dyDescent="0.2">
      <c r="A69" s="39">
        <v>13</v>
      </c>
      <c r="B69" s="40"/>
      <c r="C69" s="106" t="s">
        <v>197</v>
      </c>
      <c r="D69" s="25" t="s">
        <v>67</v>
      </c>
      <c r="E69" s="102">
        <f>E68*4</f>
        <v>8500</v>
      </c>
      <c r="F69" s="68"/>
      <c r="G69" s="65"/>
      <c r="H69" s="49"/>
      <c r="I69" s="65"/>
      <c r="J69" s="65"/>
      <c r="K69" s="50"/>
      <c r="L69" s="51"/>
      <c r="M69" s="49"/>
      <c r="N69" s="49"/>
      <c r="O69" s="49"/>
      <c r="P69" s="50"/>
    </row>
    <row r="70" spans="1:16" x14ac:dyDescent="0.2">
      <c r="A70" s="39">
        <v>14</v>
      </c>
      <c r="B70" s="40"/>
      <c r="C70" s="100" t="s">
        <v>83</v>
      </c>
      <c r="D70" s="25" t="s">
        <v>75</v>
      </c>
      <c r="E70" s="102">
        <v>1</v>
      </c>
      <c r="F70" s="68"/>
      <c r="G70" s="65"/>
      <c r="H70" s="49"/>
      <c r="I70" s="65"/>
      <c r="J70" s="65"/>
      <c r="K70" s="50"/>
      <c r="L70" s="51"/>
      <c r="M70" s="49"/>
      <c r="N70" s="49"/>
      <c r="O70" s="49"/>
      <c r="P70" s="50"/>
    </row>
    <row r="71" spans="1:16" ht="33.75" x14ac:dyDescent="0.2">
      <c r="A71" s="39">
        <v>15</v>
      </c>
      <c r="B71" s="40"/>
      <c r="C71" s="101" t="s">
        <v>198</v>
      </c>
      <c r="D71" s="25" t="s">
        <v>59</v>
      </c>
      <c r="E71" s="102">
        <f>E68</f>
        <v>2125</v>
      </c>
      <c r="F71" s="68"/>
      <c r="G71" s="65"/>
      <c r="H71" s="49"/>
      <c r="I71" s="65"/>
      <c r="J71" s="65"/>
      <c r="K71" s="50"/>
      <c r="L71" s="51"/>
      <c r="M71" s="49"/>
      <c r="N71" s="49"/>
      <c r="O71" s="49"/>
      <c r="P71" s="50"/>
    </row>
    <row r="72" spans="1:16" ht="22.5" x14ac:dyDescent="0.2">
      <c r="A72" s="39">
        <v>16</v>
      </c>
      <c r="B72" s="40"/>
      <c r="C72" s="106" t="s">
        <v>81</v>
      </c>
      <c r="D72" s="25" t="s">
        <v>82</v>
      </c>
      <c r="E72" s="102">
        <f>E71*0.45*1.2</f>
        <v>1147.5</v>
      </c>
      <c r="F72" s="68"/>
      <c r="G72" s="65"/>
      <c r="H72" s="49"/>
      <c r="I72" s="65"/>
      <c r="J72" s="65"/>
      <c r="K72" s="50"/>
      <c r="L72" s="51"/>
      <c r="M72" s="49"/>
      <c r="N72" s="49"/>
      <c r="O72" s="49"/>
      <c r="P72" s="50"/>
    </row>
    <row r="73" spans="1:16" x14ac:dyDescent="0.2">
      <c r="A73" s="39">
        <v>17</v>
      </c>
      <c r="B73" s="40"/>
      <c r="C73" s="100" t="s">
        <v>83</v>
      </c>
      <c r="D73" s="25" t="s">
        <v>75</v>
      </c>
      <c r="E73" s="102">
        <v>1</v>
      </c>
      <c r="F73" s="68"/>
      <c r="G73" s="65"/>
      <c r="H73" s="49"/>
      <c r="I73" s="65"/>
      <c r="J73" s="65"/>
      <c r="K73" s="50"/>
      <c r="L73" s="51"/>
      <c r="M73" s="49"/>
      <c r="N73" s="49"/>
      <c r="O73" s="49"/>
      <c r="P73" s="50"/>
    </row>
    <row r="74" spans="1:16" x14ac:dyDescent="0.2">
      <c r="A74" s="97">
        <v>5</v>
      </c>
      <c r="B74" s="98"/>
      <c r="C74" s="99" t="s">
        <v>199</v>
      </c>
      <c r="D74" s="25"/>
      <c r="E74" s="102"/>
      <c r="F74" s="68"/>
      <c r="G74" s="65"/>
      <c r="H74" s="49"/>
      <c r="I74" s="65"/>
      <c r="J74" s="65"/>
      <c r="K74" s="50"/>
      <c r="L74" s="51"/>
      <c r="M74" s="49"/>
      <c r="N74" s="49"/>
      <c r="O74" s="49"/>
      <c r="P74" s="50"/>
    </row>
    <row r="75" spans="1:16" ht="22.5" x14ac:dyDescent="0.2">
      <c r="A75" s="39">
        <v>1</v>
      </c>
      <c r="B75" s="40"/>
      <c r="C75" s="101" t="s">
        <v>200</v>
      </c>
      <c r="D75" s="25" t="s">
        <v>59</v>
      </c>
      <c r="E75" s="102">
        <v>311.7</v>
      </c>
      <c r="F75" s="68"/>
      <c r="G75" s="65"/>
      <c r="H75" s="49"/>
      <c r="I75" s="65"/>
      <c r="J75" s="65"/>
      <c r="K75" s="50"/>
      <c r="L75" s="51"/>
      <c r="M75" s="49"/>
      <c r="N75" s="49"/>
      <c r="O75" s="49"/>
      <c r="P75" s="50"/>
    </row>
    <row r="76" spans="1:16" x14ac:dyDescent="0.2">
      <c r="A76" s="39">
        <v>2</v>
      </c>
      <c r="B76" s="40"/>
      <c r="C76" s="100" t="s">
        <v>459</v>
      </c>
      <c r="D76" s="25" t="s">
        <v>59</v>
      </c>
      <c r="E76" s="102">
        <f>E75*1.1</f>
        <v>342.87</v>
      </c>
      <c r="F76" s="68"/>
      <c r="G76" s="65"/>
      <c r="H76" s="49"/>
      <c r="I76" s="65"/>
      <c r="J76" s="65"/>
      <c r="K76" s="50"/>
      <c r="L76" s="51"/>
      <c r="M76" s="49"/>
      <c r="N76" s="49"/>
      <c r="O76" s="49"/>
      <c r="P76" s="50"/>
    </row>
    <row r="77" spans="1:16" x14ac:dyDescent="0.2">
      <c r="A77" s="39">
        <v>3</v>
      </c>
      <c r="B77" s="40"/>
      <c r="C77" s="106" t="s">
        <v>73</v>
      </c>
      <c r="D77" s="25" t="s">
        <v>67</v>
      </c>
      <c r="E77" s="102">
        <f>E75*6.5</f>
        <v>2026.05</v>
      </c>
      <c r="F77" s="68"/>
      <c r="G77" s="65"/>
      <c r="H77" s="49"/>
      <c r="I77" s="65"/>
      <c r="J77" s="65"/>
      <c r="K77" s="50"/>
      <c r="L77" s="51"/>
      <c r="M77" s="49"/>
      <c r="N77" s="49"/>
      <c r="O77" s="49"/>
      <c r="P77" s="50"/>
    </row>
    <row r="78" spans="1:16" x14ac:dyDescent="0.2">
      <c r="A78" s="39">
        <v>4</v>
      </c>
      <c r="B78" s="40"/>
      <c r="C78" s="100" t="s">
        <v>79</v>
      </c>
      <c r="D78" s="25" t="s">
        <v>75</v>
      </c>
      <c r="E78" s="102">
        <v>1</v>
      </c>
      <c r="F78" s="68"/>
      <c r="G78" s="65"/>
      <c r="H78" s="49"/>
      <c r="I78" s="65"/>
      <c r="J78" s="65"/>
      <c r="K78" s="50"/>
      <c r="L78" s="51"/>
      <c r="M78" s="49"/>
      <c r="N78" s="49"/>
      <c r="O78" s="49"/>
      <c r="P78" s="50"/>
    </row>
    <row r="79" spans="1:16" ht="22.5" x14ac:dyDescent="0.2">
      <c r="A79" s="39">
        <v>5</v>
      </c>
      <c r="B79" s="40"/>
      <c r="C79" s="101" t="s">
        <v>201</v>
      </c>
      <c r="D79" s="25" t="s">
        <v>59</v>
      </c>
      <c r="E79" s="102">
        <f>E75</f>
        <v>311.7</v>
      </c>
      <c r="F79" s="68"/>
      <c r="G79" s="65"/>
      <c r="H79" s="49"/>
      <c r="I79" s="65"/>
      <c r="J79" s="65"/>
      <c r="K79" s="50"/>
      <c r="L79" s="51"/>
      <c r="M79" s="49"/>
      <c r="N79" s="49"/>
      <c r="O79" s="49"/>
      <c r="P79" s="50"/>
    </row>
    <row r="80" spans="1:16" ht="22.5" x14ac:dyDescent="0.2">
      <c r="A80" s="39">
        <v>6</v>
      </c>
      <c r="B80" s="40"/>
      <c r="C80" s="106" t="s">
        <v>72</v>
      </c>
      <c r="D80" s="25" t="s">
        <v>59</v>
      </c>
      <c r="E80" s="102">
        <f>E79*1.25</f>
        <v>389.63</v>
      </c>
      <c r="F80" s="68"/>
      <c r="G80" s="65"/>
      <c r="H80" s="49"/>
      <c r="I80" s="65"/>
      <c r="J80" s="65"/>
      <c r="K80" s="50"/>
      <c r="L80" s="51"/>
      <c r="M80" s="49"/>
      <c r="N80" s="49"/>
      <c r="O80" s="49"/>
      <c r="P80" s="50"/>
    </row>
    <row r="81" spans="1:16" ht="22.5" x14ac:dyDescent="0.2">
      <c r="A81" s="39">
        <v>7</v>
      </c>
      <c r="B81" s="40"/>
      <c r="C81" s="106" t="s">
        <v>202</v>
      </c>
      <c r="D81" s="25" t="s">
        <v>92</v>
      </c>
      <c r="E81" s="102">
        <f>1158.7*1.1</f>
        <v>1274.57</v>
      </c>
      <c r="F81" s="68"/>
      <c r="G81" s="65"/>
      <c r="H81" s="49"/>
      <c r="I81" s="65"/>
      <c r="J81" s="65"/>
      <c r="K81" s="50"/>
      <c r="L81" s="51"/>
      <c r="M81" s="49"/>
      <c r="N81" s="49"/>
      <c r="O81" s="49"/>
      <c r="P81" s="50"/>
    </row>
    <row r="82" spans="1:16" x14ac:dyDescent="0.2">
      <c r="A82" s="39">
        <v>8</v>
      </c>
      <c r="B82" s="40"/>
      <c r="C82" s="106" t="s">
        <v>73</v>
      </c>
      <c r="D82" s="25" t="s">
        <v>67</v>
      </c>
      <c r="E82" s="102">
        <f>E79*5</f>
        <v>1558.5</v>
      </c>
      <c r="F82" s="68"/>
      <c r="G82" s="65"/>
      <c r="H82" s="49"/>
      <c r="I82" s="65"/>
      <c r="J82" s="65"/>
      <c r="K82" s="50"/>
      <c r="L82" s="51"/>
      <c r="M82" s="49"/>
      <c r="N82" s="49"/>
      <c r="O82" s="49"/>
      <c r="P82" s="50"/>
    </row>
    <row r="83" spans="1:16" x14ac:dyDescent="0.2">
      <c r="A83" s="39">
        <v>9</v>
      </c>
      <c r="B83" s="40"/>
      <c r="C83" s="100" t="s">
        <v>74</v>
      </c>
      <c r="D83" s="25" t="s">
        <v>75</v>
      </c>
      <c r="E83" s="102">
        <v>1</v>
      </c>
      <c r="F83" s="68"/>
      <c r="G83" s="65"/>
      <c r="H83" s="49"/>
      <c r="I83" s="65"/>
      <c r="J83" s="65"/>
      <c r="K83" s="50"/>
      <c r="L83" s="51"/>
      <c r="M83" s="49"/>
      <c r="N83" s="49"/>
      <c r="O83" s="49"/>
      <c r="P83" s="50"/>
    </row>
    <row r="84" spans="1:16" ht="22.5" x14ac:dyDescent="0.2">
      <c r="A84" s="39">
        <v>10</v>
      </c>
      <c r="B84" s="40"/>
      <c r="C84" s="106" t="s">
        <v>188</v>
      </c>
      <c r="D84" s="25" t="s">
        <v>67</v>
      </c>
      <c r="E84" s="102">
        <f>E79*0.25</f>
        <v>77.930000000000007</v>
      </c>
      <c r="F84" s="68"/>
      <c r="G84" s="65"/>
      <c r="H84" s="49"/>
      <c r="I84" s="65"/>
      <c r="J84" s="65"/>
      <c r="K84" s="50"/>
      <c r="L84" s="51"/>
      <c r="M84" s="49"/>
      <c r="N84" s="49"/>
      <c r="O84" s="49"/>
      <c r="P84" s="50"/>
    </row>
    <row r="85" spans="1:16" ht="22.5" x14ac:dyDescent="0.2">
      <c r="A85" s="39">
        <v>11</v>
      </c>
      <c r="B85" s="40"/>
      <c r="C85" s="101" t="s">
        <v>203</v>
      </c>
      <c r="D85" s="25" t="s">
        <v>59</v>
      </c>
      <c r="E85" s="102">
        <v>226</v>
      </c>
      <c r="F85" s="68"/>
      <c r="G85" s="65"/>
      <c r="H85" s="49"/>
      <c r="I85" s="65"/>
      <c r="J85" s="65"/>
      <c r="K85" s="50"/>
      <c r="L85" s="51"/>
      <c r="M85" s="49"/>
      <c r="N85" s="49"/>
      <c r="O85" s="49"/>
      <c r="P85" s="50"/>
    </row>
    <row r="86" spans="1:16" ht="22.5" x14ac:dyDescent="0.2">
      <c r="A86" s="39">
        <v>12</v>
      </c>
      <c r="B86" s="40"/>
      <c r="C86" s="106" t="s">
        <v>197</v>
      </c>
      <c r="D86" s="25" t="s">
        <v>67</v>
      </c>
      <c r="E86" s="102">
        <f>E85*4</f>
        <v>904</v>
      </c>
      <c r="F86" s="68"/>
      <c r="G86" s="65"/>
      <c r="H86" s="49"/>
      <c r="I86" s="65"/>
      <c r="J86" s="65"/>
      <c r="K86" s="50"/>
      <c r="L86" s="51"/>
      <c r="M86" s="49"/>
      <c r="N86" s="49"/>
      <c r="O86" s="49"/>
      <c r="P86" s="50"/>
    </row>
    <row r="87" spans="1:16" x14ac:dyDescent="0.2">
      <c r="A87" s="39">
        <v>13</v>
      </c>
      <c r="B87" s="40"/>
      <c r="C87" s="100" t="s">
        <v>83</v>
      </c>
      <c r="D87" s="25" t="s">
        <v>75</v>
      </c>
      <c r="E87" s="102">
        <v>1</v>
      </c>
      <c r="F87" s="68"/>
      <c r="G87" s="65"/>
      <c r="H87" s="49"/>
      <c r="I87" s="65"/>
      <c r="J87" s="65"/>
      <c r="K87" s="50"/>
      <c r="L87" s="51"/>
      <c r="M87" s="49"/>
      <c r="N87" s="49"/>
      <c r="O87" s="49"/>
      <c r="P87" s="50"/>
    </row>
    <row r="88" spans="1:16" ht="22.5" x14ac:dyDescent="0.2">
      <c r="A88" s="39">
        <v>14</v>
      </c>
      <c r="B88" s="40"/>
      <c r="C88" s="101" t="s">
        <v>204</v>
      </c>
      <c r="D88" s="25" t="s">
        <v>59</v>
      </c>
      <c r="E88" s="102">
        <f>E85</f>
        <v>226</v>
      </c>
      <c r="F88" s="68"/>
      <c r="G88" s="65"/>
      <c r="H88" s="49"/>
      <c r="I88" s="65"/>
      <c r="J88" s="65"/>
      <c r="K88" s="50"/>
      <c r="L88" s="51"/>
      <c r="M88" s="49"/>
      <c r="N88" s="49"/>
      <c r="O88" s="49"/>
      <c r="P88" s="50"/>
    </row>
    <row r="89" spans="1:16" ht="22.5" x14ac:dyDescent="0.2">
      <c r="A89" s="39">
        <v>15</v>
      </c>
      <c r="B89" s="40"/>
      <c r="C89" s="106" t="s">
        <v>81</v>
      </c>
      <c r="D89" s="25" t="s">
        <v>82</v>
      </c>
      <c r="E89" s="102">
        <f>E88*0.45*1.2</f>
        <v>122.04</v>
      </c>
      <c r="F89" s="68"/>
      <c r="G89" s="65"/>
      <c r="H89" s="49"/>
      <c r="I89" s="65"/>
      <c r="J89" s="65"/>
      <c r="K89" s="50"/>
      <c r="L89" s="51"/>
      <c r="M89" s="49"/>
      <c r="N89" s="49"/>
      <c r="O89" s="49"/>
      <c r="P89" s="50"/>
    </row>
    <row r="90" spans="1:16" x14ac:dyDescent="0.2">
      <c r="A90" s="39">
        <v>16</v>
      </c>
      <c r="B90" s="40"/>
      <c r="C90" s="100" t="s">
        <v>83</v>
      </c>
      <c r="D90" s="25" t="s">
        <v>75</v>
      </c>
      <c r="E90" s="102">
        <v>1</v>
      </c>
      <c r="F90" s="68"/>
      <c r="G90" s="65"/>
      <c r="H90" s="49"/>
      <c r="I90" s="65"/>
      <c r="J90" s="65"/>
      <c r="K90" s="50"/>
      <c r="L90" s="51"/>
      <c r="M90" s="49"/>
      <c r="N90" s="49"/>
      <c r="O90" s="49"/>
      <c r="P90" s="50"/>
    </row>
    <row r="91" spans="1:16" x14ac:dyDescent="0.2">
      <c r="A91" s="97">
        <v>6</v>
      </c>
      <c r="B91" s="98"/>
      <c r="C91" s="99" t="s">
        <v>205</v>
      </c>
      <c r="D91" s="25"/>
      <c r="E91" s="102"/>
      <c r="F91" s="68"/>
      <c r="G91" s="65"/>
      <c r="H91" s="49"/>
      <c r="I91" s="65"/>
      <c r="J91" s="65"/>
      <c r="K91" s="50"/>
      <c r="L91" s="51"/>
      <c r="M91" s="49"/>
      <c r="N91" s="49"/>
      <c r="O91" s="49"/>
      <c r="P91" s="50"/>
    </row>
    <row r="92" spans="1:16" ht="22.5" x14ac:dyDescent="0.2">
      <c r="A92" s="39">
        <v>1</v>
      </c>
      <c r="B92" s="40"/>
      <c r="C92" s="101" t="s">
        <v>206</v>
      </c>
      <c r="D92" s="25" t="s">
        <v>118</v>
      </c>
      <c r="E92" s="102">
        <v>64.91</v>
      </c>
      <c r="F92" s="68"/>
      <c r="G92" s="65"/>
      <c r="H92" s="49"/>
      <c r="I92" s="65"/>
      <c r="J92" s="65"/>
      <c r="K92" s="50"/>
      <c r="L92" s="51"/>
      <c r="M92" s="49"/>
      <c r="N92" s="49"/>
      <c r="O92" s="49"/>
      <c r="P92" s="50"/>
    </row>
    <row r="93" spans="1:16" x14ac:dyDescent="0.2">
      <c r="A93" s="39">
        <v>2</v>
      </c>
      <c r="B93" s="40"/>
      <c r="C93" s="100" t="s">
        <v>460</v>
      </c>
      <c r="D93" s="25" t="s">
        <v>118</v>
      </c>
      <c r="E93" s="102">
        <f>E92*1.2</f>
        <v>77.89</v>
      </c>
      <c r="F93" s="68"/>
      <c r="G93" s="65"/>
      <c r="H93" s="49"/>
      <c r="I93" s="65"/>
      <c r="J93" s="65"/>
      <c r="K93" s="50"/>
      <c r="L93" s="51"/>
      <c r="M93" s="49"/>
      <c r="N93" s="49"/>
      <c r="O93" s="49"/>
      <c r="P93" s="50"/>
    </row>
    <row r="94" spans="1:16" ht="22.5" x14ac:dyDescent="0.2">
      <c r="A94" s="39">
        <v>3</v>
      </c>
      <c r="B94" s="40"/>
      <c r="C94" s="101" t="s">
        <v>207</v>
      </c>
      <c r="D94" s="25" t="s">
        <v>118</v>
      </c>
      <c r="E94" s="102">
        <v>9.74</v>
      </c>
      <c r="F94" s="68"/>
      <c r="G94" s="65"/>
      <c r="H94" s="49"/>
      <c r="I94" s="65"/>
      <c r="J94" s="65"/>
      <c r="K94" s="50"/>
      <c r="L94" s="51"/>
      <c r="M94" s="49"/>
      <c r="N94" s="49"/>
      <c r="O94" s="49"/>
      <c r="P94" s="50"/>
    </row>
    <row r="95" spans="1:16" x14ac:dyDescent="0.2">
      <c r="A95" s="39">
        <v>4</v>
      </c>
      <c r="B95" s="40"/>
      <c r="C95" s="100" t="s">
        <v>461</v>
      </c>
      <c r="D95" s="25" t="s">
        <v>118</v>
      </c>
      <c r="E95" s="102">
        <f>E94*1.2</f>
        <v>11.69</v>
      </c>
      <c r="F95" s="68"/>
      <c r="G95" s="65"/>
      <c r="H95" s="49"/>
      <c r="I95" s="65"/>
      <c r="J95" s="65"/>
      <c r="K95" s="50"/>
      <c r="L95" s="51"/>
      <c r="M95" s="49"/>
      <c r="N95" s="49"/>
      <c r="O95" s="49"/>
      <c r="P95" s="50"/>
    </row>
    <row r="96" spans="1:16" ht="33.75" x14ac:dyDescent="0.2">
      <c r="A96" s="39">
        <v>5</v>
      </c>
      <c r="B96" s="40"/>
      <c r="C96" s="101" t="s">
        <v>208</v>
      </c>
      <c r="D96" s="25" t="s">
        <v>118</v>
      </c>
      <c r="E96" s="102">
        <v>3.25</v>
      </c>
      <c r="F96" s="68"/>
      <c r="G96" s="65"/>
      <c r="H96" s="49"/>
      <c r="I96" s="65"/>
      <c r="J96" s="65"/>
      <c r="K96" s="50"/>
      <c r="L96" s="51"/>
      <c r="M96" s="49"/>
      <c r="N96" s="49"/>
      <c r="O96" s="49"/>
      <c r="P96" s="50"/>
    </row>
    <row r="97" spans="1:16" x14ac:dyDescent="0.2">
      <c r="A97" s="39">
        <v>6</v>
      </c>
      <c r="B97" s="40"/>
      <c r="C97" s="100" t="s">
        <v>462</v>
      </c>
      <c r="D97" s="25" t="s">
        <v>118</v>
      </c>
      <c r="E97" s="102">
        <f>E96*1.2</f>
        <v>3.9</v>
      </c>
      <c r="F97" s="68"/>
      <c r="G97" s="65"/>
      <c r="H97" s="49"/>
      <c r="I97" s="65"/>
      <c r="J97" s="65"/>
      <c r="K97" s="50"/>
      <c r="L97" s="51"/>
      <c r="M97" s="49"/>
      <c r="N97" s="49"/>
      <c r="O97" s="49"/>
      <c r="P97" s="50"/>
    </row>
    <row r="98" spans="1:16" x14ac:dyDescent="0.2">
      <c r="A98" s="39">
        <v>7</v>
      </c>
      <c r="B98" s="40"/>
      <c r="C98" s="101" t="s">
        <v>98</v>
      </c>
      <c r="D98" s="25" t="s">
        <v>59</v>
      </c>
      <c r="E98" s="102">
        <v>52.1</v>
      </c>
      <c r="F98" s="68"/>
      <c r="G98" s="65"/>
      <c r="H98" s="49"/>
      <c r="I98" s="65"/>
      <c r="J98" s="65"/>
      <c r="K98" s="50"/>
      <c r="L98" s="51"/>
      <c r="M98" s="49"/>
      <c r="N98" s="49"/>
      <c r="O98" s="49"/>
      <c r="P98" s="50"/>
    </row>
    <row r="99" spans="1:16" x14ac:dyDescent="0.2">
      <c r="A99" s="39">
        <v>8</v>
      </c>
      <c r="B99" s="40"/>
      <c r="C99" s="100" t="s">
        <v>463</v>
      </c>
      <c r="D99" s="25" t="s">
        <v>59</v>
      </c>
      <c r="E99" s="102">
        <f>E98*1.1</f>
        <v>57.31</v>
      </c>
      <c r="F99" s="68"/>
      <c r="G99" s="65"/>
      <c r="H99" s="49"/>
      <c r="I99" s="65"/>
      <c r="J99" s="65"/>
      <c r="K99" s="50"/>
      <c r="L99" s="51"/>
      <c r="M99" s="49"/>
      <c r="N99" s="49"/>
      <c r="O99" s="49"/>
      <c r="P99" s="50"/>
    </row>
    <row r="100" spans="1:16" ht="22.5" x14ac:dyDescent="0.2">
      <c r="A100" s="39">
        <v>9</v>
      </c>
      <c r="B100" s="40"/>
      <c r="C100" s="101" t="s">
        <v>209</v>
      </c>
      <c r="D100" s="25" t="s">
        <v>92</v>
      </c>
      <c r="E100" s="102">
        <v>82</v>
      </c>
      <c r="F100" s="68"/>
      <c r="G100" s="65"/>
      <c r="H100" s="49"/>
      <c r="I100" s="65"/>
      <c r="J100" s="65"/>
      <c r="K100" s="50"/>
      <c r="L100" s="51"/>
      <c r="M100" s="49"/>
      <c r="N100" s="49"/>
      <c r="O100" s="49"/>
      <c r="P100" s="50"/>
    </row>
    <row r="101" spans="1:16" x14ac:dyDescent="0.2">
      <c r="A101" s="39">
        <v>10</v>
      </c>
      <c r="B101" s="40"/>
      <c r="C101" s="106" t="s">
        <v>210</v>
      </c>
      <c r="D101" s="25" t="s">
        <v>118</v>
      </c>
      <c r="E101" s="102">
        <f>E100*0.04</f>
        <v>3.28</v>
      </c>
      <c r="F101" s="68"/>
      <c r="G101" s="65"/>
      <c r="H101" s="49"/>
      <c r="I101" s="65"/>
      <c r="J101" s="65"/>
      <c r="K101" s="50"/>
      <c r="L101" s="51"/>
      <c r="M101" s="49"/>
      <c r="N101" s="49"/>
      <c r="O101" s="49"/>
      <c r="P101" s="50"/>
    </row>
    <row r="102" spans="1:16" x14ac:dyDescent="0.2">
      <c r="A102" s="39">
        <v>11</v>
      </c>
      <c r="B102" s="40"/>
      <c r="C102" s="106" t="s">
        <v>211</v>
      </c>
      <c r="D102" s="25" t="s">
        <v>92</v>
      </c>
      <c r="E102" s="102">
        <f>E100*1.1</f>
        <v>90.2</v>
      </c>
      <c r="F102" s="68"/>
      <c r="G102" s="65"/>
      <c r="H102" s="49"/>
      <c r="I102" s="65"/>
      <c r="J102" s="65"/>
      <c r="K102" s="50"/>
      <c r="L102" s="51"/>
      <c r="M102" s="49"/>
      <c r="N102" s="49"/>
      <c r="O102" s="49"/>
      <c r="P102" s="50"/>
    </row>
    <row r="103" spans="1:16" x14ac:dyDescent="0.2">
      <c r="A103" s="97">
        <v>7</v>
      </c>
      <c r="B103" s="98"/>
      <c r="C103" s="99" t="s">
        <v>125</v>
      </c>
      <c r="D103" s="25"/>
      <c r="E103" s="102"/>
      <c r="F103" s="68"/>
      <c r="G103" s="65"/>
      <c r="H103" s="49"/>
      <c r="I103" s="65"/>
      <c r="J103" s="65"/>
      <c r="K103" s="50"/>
      <c r="L103" s="51"/>
      <c r="M103" s="49"/>
      <c r="N103" s="49"/>
      <c r="O103" s="49"/>
      <c r="P103" s="50"/>
    </row>
    <row r="104" spans="1:16" ht="33.75" x14ac:dyDescent="0.2">
      <c r="A104" s="39">
        <v>1</v>
      </c>
      <c r="B104" s="40"/>
      <c r="C104" s="101" t="s">
        <v>212</v>
      </c>
      <c r="D104" s="25" t="s">
        <v>118</v>
      </c>
      <c r="E104" s="102">
        <v>2.64</v>
      </c>
      <c r="F104" s="68"/>
      <c r="G104" s="65"/>
      <c r="H104" s="49"/>
      <c r="I104" s="65"/>
      <c r="J104" s="65"/>
      <c r="K104" s="50"/>
      <c r="L104" s="51"/>
      <c r="M104" s="49"/>
      <c r="N104" s="49"/>
      <c r="O104" s="49"/>
      <c r="P104" s="50"/>
    </row>
    <row r="105" spans="1:16" ht="22.5" x14ac:dyDescent="0.2">
      <c r="A105" s="39">
        <v>2</v>
      </c>
      <c r="B105" s="40"/>
      <c r="C105" s="101" t="s">
        <v>213</v>
      </c>
      <c r="D105" s="25" t="s">
        <v>61</v>
      </c>
      <c r="E105" s="102">
        <v>4</v>
      </c>
      <c r="F105" s="68"/>
      <c r="G105" s="65"/>
      <c r="H105" s="49"/>
      <c r="I105" s="65"/>
      <c r="J105" s="65"/>
      <c r="K105" s="50"/>
      <c r="L105" s="51"/>
      <c r="M105" s="49"/>
      <c r="N105" s="49"/>
      <c r="O105" s="49"/>
      <c r="P105" s="50"/>
    </row>
    <row r="106" spans="1:16" ht="22.5" x14ac:dyDescent="0.2">
      <c r="A106" s="39">
        <v>3</v>
      </c>
      <c r="B106" s="40"/>
      <c r="C106" s="101" t="s">
        <v>214</v>
      </c>
      <c r="D106" s="25" t="s">
        <v>61</v>
      </c>
      <c r="E106" s="102">
        <v>56</v>
      </c>
      <c r="F106" s="68"/>
      <c r="G106" s="65"/>
      <c r="H106" s="49"/>
      <c r="I106" s="65"/>
      <c r="J106" s="65"/>
      <c r="K106" s="50"/>
      <c r="L106" s="51"/>
      <c r="M106" s="49"/>
      <c r="N106" s="49"/>
      <c r="O106" s="49"/>
      <c r="P106" s="50"/>
    </row>
    <row r="107" spans="1:16" ht="23.25" thickBot="1" x14ac:dyDescent="0.25">
      <c r="A107" s="39">
        <v>4</v>
      </c>
      <c r="B107" s="40"/>
      <c r="C107" s="101" t="s">
        <v>215</v>
      </c>
      <c r="D107" s="25" t="s">
        <v>57</v>
      </c>
      <c r="E107" s="102">
        <v>1</v>
      </c>
      <c r="F107" s="68"/>
      <c r="G107" s="65"/>
      <c r="H107" s="49"/>
      <c r="I107" s="65"/>
      <c r="J107" s="65"/>
      <c r="K107" s="50"/>
      <c r="L107" s="51"/>
      <c r="M107" s="49"/>
      <c r="N107" s="49"/>
      <c r="O107" s="49"/>
      <c r="P107" s="50"/>
    </row>
    <row r="108" spans="1:16" ht="12" thickBot="1" x14ac:dyDescent="0.25">
      <c r="A108" s="175" t="s">
        <v>130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7"/>
      <c r="L108" s="69">
        <f>SUM(L14:L107)</f>
        <v>0</v>
      </c>
      <c r="M108" s="70">
        <f>SUM(M14:M107)</f>
        <v>0</v>
      </c>
      <c r="N108" s="70">
        <f>SUM(N14:N107)</f>
        <v>0</v>
      </c>
      <c r="O108" s="70">
        <f>SUM(O14:O107)</f>
        <v>0</v>
      </c>
      <c r="P108" s="71">
        <f>SUM(P14:P107)</f>
        <v>0</v>
      </c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" t="s">
        <v>14</v>
      </c>
      <c r="B111" s="17"/>
      <c r="C111" s="174">
        <f>'Kops a'!C34:H34</f>
        <v>0</v>
      </c>
      <c r="D111" s="174"/>
      <c r="E111" s="174"/>
      <c r="F111" s="174"/>
      <c r="G111" s="174"/>
      <c r="H111" s="174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09" t="s">
        <v>15</v>
      </c>
      <c r="D112" s="109"/>
      <c r="E112" s="109"/>
      <c r="F112" s="109"/>
      <c r="G112" s="109"/>
      <c r="H112" s="109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89" t="str">
        <f>'Kops a'!A37</f>
        <v>Tāme sastādīta 2021. gada __. ___________</v>
      </c>
      <c r="B114" s="90"/>
      <c r="C114" s="90"/>
      <c r="D114" s="90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" t="s">
        <v>37</v>
      </c>
      <c r="B116" s="17"/>
      <c r="C116" s="174">
        <f>'Kops a'!C39:H39</f>
        <v>0</v>
      </c>
      <c r="D116" s="174"/>
      <c r="E116" s="174"/>
      <c r="F116" s="174"/>
      <c r="G116" s="174"/>
      <c r="H116" s="174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7"/>
      <c r="B117" s="17"/>
      <c r="C117" s="109" t="s">
        <v>15</v>
      </c>
      <c r="D117" s="109"/>
      <c r="E117" s="109"/>
      <c r="F117" s="109"/>
      <c r="G117" s="109"/>
      <c r="H117" s="109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89" t="s">
        <v>54</v>
      </c>
      <c r="B119" s="90"/>
      <c r="C119" s="94">
        <f>'Kops a'!C42</f>
        <v>0</v>
      </c>
      <c r="D119" s="52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</sheetData>
  <mergeCells count="22">
    <mergeCell ref="C117:H117"/>
    <mergeCell ref="C4:I4"/>
    <mergeCell ref="F12:K12"/>
    <mergeCell ref="J9:M9"/>
    <mergeCell ref="D8:L8"/>
    <mergeCell ref="A108:K108"/>
    <mergeCell ref="C111:H111"/>
    <mergeCell ref="C112:H112"/>
    <mergeCell ref="C116:H116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07 A14:G107">
    <cfRule type="cellIs" dxfId="135" priority="31" operator="equal">
      <formula>0</formula>
    </cfRule>
  </conditionalFormatting>
  <conditionalFormatting sqref="N9:O9 K14:P107 H14:H107">
    <cfRule type="cellIs" dxfId="134" priority="30" operator="equal">
      <formula>0</formula>
    </cfRule>
  </conditionalFormatting>
  <conditionalFormatting sqref="C2:I2">
    <cfRule type="cellIs" dxfId="133" priority="27" operator="equal">
      <formula>0</formula>
    </cfRule>
  </conditionalFormatting>
  <conditionalFormatting sqref="O10">
    <cfRule type="cellIs" dxfId="132" priority="26" operator="equal">
      <formula>"20__. gada __. _________"</formula>
    </cfRule>
  </conditionalFormatting>
  <conditionalFormatting sqref="A108:K108">
    <cfRule type="containsText" dxfId="131" priority="25" operator="containsText" text="Tiešās izmaksas kopā, t. sk. darba devēja sociālais nodoklis __.__% ">
      <formula>NOT(ISERROR(SEARCH("Tiešās izmaksas kopā, t. sk. darba devēja sociālais nodoklis __.__% ",A108)))</formula>
    </cfRule>
  </conditionalFormatting>
  <conditionalFormatting sqref="L108:P108">
    <cfRule type="cellIs" dxfId="130" priority="20" operator="equal">
      <formula>0</formula>
    </cfRule>
  </conditionalFormatting>
  <conditionalFormatting sqref="C4:I4">
    <cfRule type="cellIs" dxfId="129" priority="19" operator="equal">
      <formula>0</formula>
    </cfRule>
  </conditionalFormatting>
  <conditionalFormatting sqref="D5:L8">
    <cfRule type="cellIs" dxfId="128" priority="16" operator="equal">
      <formula>0</formula>
    </cfRule>
  </conditionalFormatting>
  <conditionalFormatting sqref="P10">
    <cfRule type="cellIs" dxfId="127" priority="12" operator="equal">
      <formula>"20__. gada __. _________"</formula>
    </cfRule>
  </conditionalFormatting>
  <conditionalFormatting sqref="C116:H116">
    <cfRule type="cellIs" dxfId="126" priority="9" operator="equal">
      <formula>0</formula>
    </cfRule>
  </conditionalFormatting>
  <conditionalFormatting sqref="C111:H111">
    <cfRule type="cellIs" dxfId="125" priority="8" operator="equal">
      <formula>0</formula>
    </cfRule>
  </conditionalFormatting>
  <conditionalFormatting sqref="C116:H116 C119 C111:H111">
    <cfRule type="cellIs" dxfId="124" priority="7" operator="equal">
      <formula>0</formula>
    </cfRule>
  </conditionalFormatting>
  <conditionalFormatting sqref="D1">
    <cfRule type="cellIs" dxfId="123" priority="6" operator="equal">
      <formula>0</formula>
    </cfRule>
  </conditionalFormatting>
  <conditionalFormatting sqref="A9">
    <cfRule type="containsText" dxfId="12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D422C369-7259-49E7-A89B-9D562DEE2E41}">
            <xm:f>NOT(ISERROR(SEARCH("Tāme sastādīta ____. gada ___. ______________",A114)))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0" operator="containsText" id="{D859E3E6-089F-4F16-889A-98EF63E5F3AC}">
            <xm:f>NOT(ISERROR(SEARCH("Sertifikāta Nr. _________________________________",A119)))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>
    <pageSetUpPr fitToPage="1"/>
  </sheetPr>
  <dimension ref="A1:P157"/>
  <sheetViews>
    <sheetView topLeftCell="A118" zoomScale="115" zoomScaleNormal="115" workbookViewId="0">
      <selection activeCell="C142" sqref="C142:C143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8" t="s">
        <v>38</v>
      </c>
      <c r="D1" s="53">
        <f>'Kops a'!A18</f>
        <v>4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58" t="s">
        <v>370</v>
      </c>
      <c r="D2" s="158"/>
      <c r="E2" s="158"/>
      <c r="F2" s="158"/>
      <c r="G2" s="158"/>
      <c r="H2" s="158"/>
      <c r="I2" s="158"/>
      <c r="J2" s="30"/>
    </row>
    <row r="3" spans="1:16" x14ac:dyDescent="0.2">
      <c r="A3" s="31"/>
      <c r="B3" s="31"/>
      <c r="C3" s="118" t="s">
        <v>17</v>
      </c>
      <c r="D3" s="118"/>
      <c r="E3" s="118"/>
      <c r="F3" s="118"/>
      <c r="G3" s="118"/>
      <c r="H3" s="118"/>
      <c r="I3" s="118"/>
      <c r="J3" s="31"/>
    </row>
    <row r="4" spans="1:16" x14ac:dyDescent="0.2">
      <c r="A4" s="31"/>
      <c r="B4" s="31"/>
      <c r="C4" s="159" t="s">
        <v>52</v>
      </c>
      <c r="D4" s="159"/>
      <c r="E4" s="159"/>
      <c r="F4" s="159"/>
      <c r="G4" s="159"/>
      <c r="H4" s="159"/>
      <c r="I4" s="159"/>
      <c r="J4" s="31"/>
    </row>
    <row r="5" spans="1:16" x14ac:dyDescent="0.2">
      <c r="A5" s="23"/>
      <c r="B5" s="23"/>
      <c r="C5" s="28" t="s">
        <v>5</v>
      </c>
      <c r="D5" s="171" t="str">
        <f>'Kops a'!D6</f>
        <v>Daudzdzīvokļu dzīvojamās mājas vienkāršotas fasādes atjaunošana</v>
      </c>
      <c r="E5" s="171"/>
      <c r="F5" s="171"/>
      <c r="G5" s="171"/>
      <c r="H5" s="171"/>
      <c r="I5" s="171"/>
      <c r="J5" s="171"/>
      <c r="K5" s="171"/>
      <c r="L5" s="171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1" t="str">
        <f>'Kops a'!D7</f>
        <v>Daudzdzīvokļu dzīvojamās mājas, Stacijas ielā 12, Olainē vienkāršotas fasādes atjaunošana</v>
      </c>
      <c r="E6" s="171"/>
      <c r="F6" s="171"/>
      <c r="G6" s="171"/>
      <c r="H6" s="171"/>
      <c r="I6" s="171"/>
      <c r="J6" s="171"/>
      <c r="K6" s="171"/>
      <c r="L6" s="171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1" t="str">
        <f>'Kops a'!D8</f>
        <v>Stacijas iela 12, Olaine</v>
      </c>
      <c r="E7" s="171"/>
      <c r="F7" s="171"/>
      <c r="G7" s="171"/>
      <c r="H7" s="171"/>
      <c r="I7" s="171"/>
      <c r="J7" s="171"/>
      <c r="K7" s="171"/>
      <c r="L7" s="17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1" t="str">
        <f>'Kops a'!D9</f>
        <v>Iepirkums Nr. AS OŪS 2021/13_E</v>
      </c>
      <c r="E8" s="171"/>
      <c r="F8" s="171"/>
      <c r="G8" s="171"/>
      <c r="H8" s="171"/>
      <c r="I8" s="171"/>
      <c r="J8" s="171"/>
      <c r="K8" s="171"/>
      <c r="L8" s="171"/>
      <c r="M8" s="17"/>
      <c r="N8" s="17"/>
      <c r="O8" s="17"/>
      <c r="P8" s="17"/>
    </row>
    <row r="9" spans="1:16" ht="11.25" customHeight="1" x14ac:dyDescent="0.2">
      <c r="A9" s="157" t="s">
        <v>377</v>
      </c>
      <c r="B9" s="157"/>
      <c r="C9" s="157"/>
      <c r="D9" s="157"/>
      <c r="E9" s="157"/>
      <c r="F9" s="157"/>
      <c r="G9" s="157"/>
      <c r="H9" s="157"/>
      <c r="I9" s="157"/>
      <c r="J9" s="163" t="s">
        <v>39</v>
      </c>
      <c r="K9" s="163"/>
      <c r="L9" s="163"/>
      <c r="M9" s="163"/>
      <c r="N9" s="170">
        <f>P145</f>
        <v>0</v>
      </c>
      <c r="O9" s="170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2"/>
      <c r="P10" s="91" t="str">
        <f>A151</f>
        <v>Tāme sastādīta 2021. gada __. ___________</v>
      </c>
    </row>
    <row r="11" spans="1:16" ht="12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29" t="s">
        <v>23</v>
      </c>
      <c r="B12" s="165" t="s">
        <v>40</v>
      </c>
      <c r="C12" s="161" t="s">
        <v>41</v>
      </c>
      <c r="D12" s="168" t="s">
        <v>42</v>
      </c>
      <c r="E12" s="172" t="s">
        <v>43</v>
      </c>
      <c r="F12" s="160" t="s">
        <v>44</v>
      </c>
      <c r="G12" s="161"/>
      <c r="H12" s="161"/>
      <c r="I12" s="161"/>
      <c r="J12" s="161"/>
      <c r="K12" s="162"/>
      <c r="L12" s="160" t="s">
        <v>45</v>
      </c>
      <c r="M12" s="161"/>
      <c r="N12" s="161"/>
      <c r="O12" s="161"/>
      <c r="P12" s="162"/>
    </row>
    <row r="13" spans="1:16" ht="126.75" customHeight="1" thickBot="1" x14ac:dyDescent="0.25">
      <c r="A13" s="164"/>
      <c r="B13" s="166"/>
      <c r="C13" s="167"/>
      <c r="D13" s="169"/>
      <c r="E13" s="173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4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4" t="s">
        <v>51</v>
      </c>
    </row>
    <row r="14" spans="1:16" x14ac:dyDescent="0.2">
      <c r="A14" s="97">
        <v>1</v>
      </c>
      <c r="B14" s="98"/>
      <c r="C14" s="99" t="s">
        <v>164</v>
      </c>
      <c r="D14" s="25"/>
      <c r="E14" s="67"/>
      <c r="F14" s="68"/>
      <c r="G14" s="65"/>
      <c r="H14" s="49">
        <f>ROUND(F14*G14,2)</f>
        <v>0</v>
      </c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ht="22.5" x14ac:dyDescent="0.2">
      <c r="A15" s="39">
        <v>1</v>
      </c>
      <c r="B15" s="40"/>
      <c r="C15" s="101" t="s">
        <v>216</v>
      </c>
      <c r="D15" s="25" t="s">
        <v>59</v>
      </c>
      <c r="E15" s="102">
        <v>155.54</v>
      </c>
      <c r="F15" s="68"/>
      <c r="G15" s="65"/>
      <c r="H15" s="49"/>
      <c r="I15" s="65"/>
      <c r="J15" s="65"/>
      <c r="K15" s="50"/>
      <c r="L15" s="51"/>
      <c r="M15" s="49"/>
      <c r="N15" s="49"/>
      <c r="O15" s="49"/>
      <c r="P15" s="50"/>
    </row>
    <row r="16" spans="1:16" ht="22.5" x14ac:dyDescent="0.2">
      <c r="A16" s="39">
        <v>2</v>
      </c>
      <c r="B16" s="40"/>
      <c r="C16" s="101" t="s">
        <v>217</v>
      </c>
      <c r="D16" s="25" t="s">
        <v>92</v>
      </c>
      <c r="E16" s="102">
        <v>141.4</v>
      </c>
      <c r="F16" s="68"/>
      <c r="G16" s="65"/>
      <c r="H16" s="49"/>
      <c r="I16" s="65"/>
      <c r="J16" s="65"/>
      <c r="K16" s="50"/>
      <c r="L16" s="51"/>
      <c r="M16" s="49"/>
      <c r="N16" s="49"/>
      <c r="O16" s="49"/>
      <c r="P16" s="50"/>
    </row>
    <row r="17" spans="1:16" ht="22.5" x14ac:dyDescent="0.2">
      <c r="A17" s="39">
        <v>3</v>
      </c>
      <c r="B17" s="40"/>
      <c r="C17" s="101" t="s">
        <v>218</v>
      </c>
      <c r="D17" s="25" t="s">
        <v>59</v>
      </c>
      <c r="E17" s="102">
        <v>21.21</v>
      </c>
      <c r="F17" s="68"/>
      <c r="G17" s="65"/>
      <c r="H17" s="49"/>
      <c r="I17" s="65"/>
      <c r="J17" s="65"/>
      <c r="K17" s="50"/>
      <c r="L17" s="51"/>
      <c r="M17" s="49"/>
      <c r="N17" s="49"/>
      <c r="O17" s="49"/>
      <c r="P17" s="50"/>
    </row>
    <row r="18" spans="1:16" ht="22.5" x14ac:dyDescent="0.2">
      <c r="A18" s="39">
        <v>4</v>
      </c>
      <c r="B18" s="40"/>
      <c r="C18" s="101" t="s">
        <v>219</v>
      </c>
      <c r="D18" s="25" t="s">
        <v>59</v>
      </c>
      <c r="E18" s="102">
        <v>110.88</v>
      </c>
      <c r="F18" s="68"/>
      <c r="G18" s="65"/>
      <c r="H18" s="49"/>
      <c r="I18" s="65"/>
      <c r="J18" s="65"/>
      <c r="K18" s="50"/>
      <c r="L18" s="51"/>
      <c r="M18" s="49"/>
      <c r="N18" s="49"/>
      <c r="O18" s="49"/>
      <c r="P18" s="50"/>
    </row>
    <row r="19" spans="1:16" ht="22.5" x14ac:dyDescent="0.2">
      <c r="A19" s="39">
        <v>5</v>
      </c>
      <c r="B19" s="40"/>
      <c r="C19" s="101" t="s">
        <v>220</v>
      </c>
      <c r="D19" s="25" t="s">
        <v>92</v>
      </c>
      <c r="E19" s="102">
        <v>100.8</v>
      </c>
      <c r="F19" s="68"/>
      <c r="G19" s="65"/>
      <c r="H19" s="49"/>
      <c r="I19" s="65"/>
      <c r="J19" s="65"/>
      <c r="K19" s="50"/>
      <c r="L19" s="51"/>
      <c r="M19" s="49"/>
      <c r="N19" s="49"/>
      <c r="O19" s="49"/>
      <c r="P19" s="50"/>
    </row>
    <row r="20" spans="1:16" ht="22.5" x14ac:dyDescent="0.2">
      <c r="A20" s="39">
        <v>6</v>
      </c>
      <c r="B20" s="40"/>
      <c r="C20" s="101" t="s">
        <v>221</v>
      </c>
      <c r="D20" s="25" t="s">
        <v>59</v>
      </c>
      <c r="E20" s="102">
        <v>73.98</v>
      </c>
      <c r="F20" s="68"/>
      <c r="G20" s="65"/>
      <c r="H20" s="49"/>
      <c r="I20" s="65"/>
      <c r="J20" s="65"/>
      <c r="K20" s="50"/>
      <c r="L20" s="51"/>
      <c r="M20" s="49"/>
      <c r="N20" s="49"/>
      <c r="O20" s="49"/>
      <c r="P20" s="50"/>
    </row>
    <row r="21" spans="1:16" ht="33.75" x14ac:dyDescent="0.2">
      <c r="A21" s="39">
        <v>7</v>
      </c>
      <c r="B21" s="40"/>
      <c r="C21" s="101" t="s">
        <v>222</v>
      </c>
      <c r="D21" s="25" t="s">
        <v>59</v>
      </c>
      <c r="E21" s="102">
        <v>73.98</v>
      </c>
      <c r="F21" s="68"/>
      <c r="G21" s="65"/>
      <c r="H21" s="49"/>
      <c r="I21" s="65"/>
      <c r="J21" s="65"/>
      <c r="K21" s="50"/>
      <c r="L21" s="51"/>
      <c r="M21" s="49"/>
      <c r="N21" s="49"/>
      <c r="O21" s="49"/>
      <c r="P21" s="50"/>
    </row>
    <row r="22" spans="1:16" ht="22.5" x14ac:dyDescent="0.2">
      <c r="A22" s="39">
        <v>8</v>
      </c>
      <c r="B22" s="40"/>
      <c r="C22" s="101" t="s">
        <v>223</v>
      </c>
      <c r="D22" s="25" t="s">
        <v>92</v>
      </c>
      <c r="E22" s="102">
        <v>10.199999999999999</v>
      </c>
      <c r="F22" s="68"/>
      <c r="G22" s="65"/>
      <c r="H22" s="49"/>
      <c r="I22" s="65"/>
      <c r="J22" s="65"/>
      <c r="K22" s="50"/>
      <c r="L22" s="51"/>
      <c r="M22" s="49"/>
      <c r="N22" s="49"/>
      <c r="O22" s="49"/>
      <c r="P22" s="50"/>
    </row>
    <row r="23" spans="1:16" ht="22.5" x14ac:dyDescent="0.2">
      <c r="A23" s="39">
        <v>9</v>
      </c>
      <c r="B23" s="40"/>
      <c r="C23" s="101" t="s">
        <v>224</v>
      </c>
      <c r="D23" s="25" t="s">
        <v>59</v>
      </c>
      <c r="E23" s="102">
        <v>6.2</v>
      </c>
      <c r="F23" s="68"/>
      <c r="G23" s="65"/>
      <c r="H23" s="49"/>
      <c r="I23" s="65"/>
      <c r="J23" s="65"/>
      <c r="K23" s="50"/>
      <c r="L23" s="51"/>
      <c r="M23" s="49"/>
      <c r="N23" s="49"/>
      <c r="O23" s="49"/>
      <c r="P23" s="50"/>
    </row>
    <row r="24" spans="1:16" ht="33.75" x14ac:dyDescent="0.2">
      <c r="A24" s="39">
        <v>10</v>
      </c>
      <c r="B24" s="40"/>
      <c r="C24" s="101" t="s">
        <v>225</v>
      </c>
      <c r="D24" s="25" t="s">
        <v>59</v>
      </c>
      <c r="E24" s="102">
        <v>6.2</v>
      </c>
      <c r="F24" s="68"/>
      <c r="G24" s="65"/>
      <c r="H24" s="49"/>
      <c r="I24" s="65"/>
      <c r="J24" s="65"/>
      <c r="K24" s="50"/>
      <c r="L24" s="51"/>
      <c r="M24" s="49"/>
      <c r="N24" s="49"/>
      <c r="O24" s="49"/>
      <c r="P24" s="50"/>
    </row>
    <row r="25" spans="1:16" ht="33.75" x14ac:dyDescent="0.2">
      <c r="A25" s="39">
        <v>11</v>
      </c>
      <c r="B25" s="40"/>
      <c r="C25" s="101" t="s">
        <v>226</v>
      </c>
      <c r="D25" s="25" t="s">
        <v>59</v>
      </c>
      <c r="E25" s="102">
        <v>3.05</v>
      </c>
      <c r="F25" s="68"/>
      <c r="G25" s="65"/>
      <c r="H25" s="49"/>
      <c r="I25" s="65"/>
      <c r="J25" s="65"/>
      <c r="K25" s="50"/>
      <c r="L25" s="51"/>
      <c r="M25" s="49"/>
      <c r="N25" s="49"/>
      <c r="O25" s="49"/>
      <c r="P25" s="50"/>
    </row>
    <row r="26" spans="1:16" x14ac:dyDescent="0.2">
      <c r="A26" s="39">
        <v>12</v>
      </c>
      <c r="B26" s="40"/>
      <c r="C26" s="101" t="s">
        <v>227</v>
      </c>
      <c r="D26" s="25" t="s">
        <v>59</v>
      </c>
      <c r="E26" s="102">
        <v>11.88</v>
      </c>
      <c r="F26" s="68"/>
      <c r="G26" s="65"/>
      <c r="H26" s="49"/>
      <c r="I26" s="65"/>
      <c r="J26" s="65"/>
      <c r="K26" s="50"/>
      <c r="L26" s="51"/>
      <c r="M26" s="49"/>
      <c r="N26" s="49"/>
      <c r="O26" s="49"/>
      <c r="P26" s="50"/>
    </row>
    <row r="27" spans="1:16" x14ac:dyDescent="0.2">
      <c r="A27" s="97">
        <v>2</v>
      </c>
      <c r="B27" s="98"/>
      <c r="C27" s="99" t="s">
        <v>178</v>
      </c>
      <c r="D27" s="25"/>
      <c r="E27" s="102"/>
      <c r="F27" s="68"/>
      <c r="G27" s="65"/>
      <c r="H27" s="49"/>
      <c r="I27" s="65"/>
      <c r="J27" s="65"/>
      <c r="K27" s="50"/>
      <c r="L27" s="51"/>
      <c r="M27" s="49"/>
      <c r="N27" s="49"/>
      <c r="O27" s="49"/>
      <c r="P27" s="50"/>
    </row>
    <row r="28" spans="1:16" ht="33.75" x14ac:dyDescent="0.2">
      <c r="A28" s="39">
        <v>1</v>
      </c>
      <c r="B28" s="40"/>
      <c r="C28" s="101" t="s">
        <v>228</v>
      </c>
      <c r="D28" s="25" t="s">
        <v>59</v>
      </c>
      <c r="E28" s="102">
        <v>155.54</v>
      </c>
      <c r="F28" s="68"/>
      <c r="G28" s="65"/>
      <c r="H28" s="49"/>
      <c r="I28" s="65"/>
      <c r="J28" s="65"/>
      <c r="K28" s="50"/>
      <c r="L28" s="51"/>
      <c r="M28" s="49"/>
      <c r="N28" s="49"/>
      <c r="O28" s="49"/>
      <c r="P28" s="50"/>
    </row>
    <row r="29" spans="1:16" x14ac:dyDescent="0.2">
      <c r="A29" s="39">
        <v>2</v>
      </c>
      <c r="B29" s="40"/>
      <c r="C29" s="100" t="s">
        <v>464</v>
      </c>
      <c r="D29" s="25" t="s">
        <v>118</v>
      </c>
      <c r="E29" s="102">
        <f>E28*0.1*1.15</f>
        <v>17.89</v>
      </c>
      <c r="F29" s="68"/>
      <c r="G29" s="65"/>
      <c r="H29" s="49"/>
      <c r="I29" s="65"/>
      <c r="J29" s="65"/>
      <c r="K29" s="50"/>
      <c r="L29" s="51"/>
      <c r="M29" s="49"/>
      <c r="N29" s="49"/>
      <c r="O29" s="49"/>
      <c r="P29" s="50"/>
    </row>
    <row r="30" spans="1:16" x14ac:dyDescent="0.2">
      <c r="A30" s="39">
        <v>3</v>
      </c>
      <c r="B30" s="40"/>
      <c r="C30" s="100" t="s">
        <v>454</v>
      </c>
      <c r="D30" s="25" t="s">
        <v>67</v>
      </c>
      <c r="E30" s="102">
        <f>E28*3*1.15</f>
        <v>536.61</v>
      </c>
      <c r="F30" s="68"/>
      <c r="G30" s="65"/>
      <c r="H30" s="49"/>
      <c r="I30" s="65"/>
      <c r="J30" s="65"/>
      <c r="K30" s="50"/>
      <c r="L30" s="51"/>
      <c r="M30" s="49"/>
      <c r="N30" s="49"/>
      <c r="O30" s="49"/>
      <c r="P30" s="50"/>
    </row>
    <row r="31" spans="1:16" x14ac:dyDescent="0.2">
      <c r="A31" s="39">
        <v>4</v>
      </c>
      <c r="B31" s="40"/>
      <c r="C31" s="100" t="s">
        <v>465</v>
      </c>
      <c r="D31" s="25" t="s">
        <v>67</v>
      </c>
      <c r="E31" s="102">
        <f>E28*0.4*1.15</f>
        <v>71.55</v>
      </c>
      <c r="F31" s="68"/>
      <c r="G31" s="65"/>
      <c r="H31" s="49"/>
      <c r="I31" s="65"/>
      <c r="J31" s="65"/>
      <c r="K31" s="50"/>
      <c r="L31" s="51"/>
      <c r="M31" s="49"/>
      <c r="N31" s="49"/>
      <c r="O31" s="49"/>
      <c r="P31" s="50"/>
    </row>
    <row r="32" spans="1:16" x14ac:dyDescent="0.2">
      <c r="A32" s="39">
        <v>5</v>
      </c>
      <c r="B32" s="40"/>
      <c r="C32" s="100" t="s">
        <v>79</v>
      </c>
      <c r="D32" s="25" t="s">
        <v>57</v>
      </c>
      <c r="E32" s="102">
        <v>1</v>
      </c>
      <c r="F32" s="68"/>
      <c r="G32" s="65"/>
      <c r="H32" s="49"/>
      <c r="I32" s="65"/>
      <c r="J32" s="65"/>
      <c r="K32" s="50"/>
      <c r="L32" s="51"/>
      <c r="M32" s="49"/>
      <c r="N32" s="49"/>
      <c r="O32" s="49"/>
      <c r="P32" s="50"/>
    </row>
    <row r="33" spans="1:16" x14ac:dyDescent="0.2">
      <c r="A33" s="97">
        <v>3</v>
      </c>
      <c r="B33" s="98"/>
      <c r="C33" s="99" t="s">
        <v>229</v>
      </c>
      <c r="D33" s="25"/>
      <c r="E33" s="102"/>
      <c r="F33" s="68"/>
      <c r="G33" s="65"/>
      <c r="H33" s="49"/>
      <c r="I33" s="65"/>
      <c r="J33" s="65"/>
      <c r="K33" s="50"/>
      <c r="L33" s="51"/>
      <c r="M33" s="49"/>
      <c r="N33" s="49"/>
      <c r="O33" s="49"/>
      <c r="P33" s="50"/>
    </row>
    <row r="34" spans="1:16" ht="22.5" x14ac:dyDescent="0.2">
      <c r="A34" s="39">
        <v>1</v>
      </c>
      <c r="B34" s="40"/>
      <c r="C34" s="101" t="s">
        <v>230</v>
      </c>
      <c r="D34" s="25" t="s">
        <v>59</v>
      </c>
      <c r="E34" s="102">
        <v>73.98</v>
      </c>
      <c r="F34" s="68"/>
      <c r="G34" s="65"/>
      <c r="H34" s="49"/>
      <c r="I34" s="65"/>
      <c r="J34" s="65"/>
      <c r="K34" s="50"/>
      <c r="L34" s="51"/>
      <c r="M34" s="49"/>
      <c r="N34" s="49"/>
      <c r="O34" s="49"/>
      <c r="P34" s="50"/>
    </row>
    <row r="35" spans="1:16" ht="22.5" x14ac:dyDescent="0.2">
      <c r="A35" s="39">
        <v>2</v>
      </c>
      <c r="B35" s="40"/>
      <c r="C35" s="106" t="s">
        <v>66</v>
      </c>
      <c r="D35" s="25" t="s">
        <v>67</v>
      </c>
      <c r="E35" s="102">
        <f>E34*0.2</f>
        <v>14.8</v>
      </c>
      <c r="F35" s="68"/>
      <c r="G35" s="65"/>
      <c r="H35" s="49"/>
      <c r="I35" s="65"/>
      <c r="J35" s="65"/>
      <c r="K35" s="50"/>
      <c r="L35" s="51"/>
      <c r="M35" s="49"/>
      <c r="N35" s="49"/>
      <c r="O35" s="49"/>
      <c r="P35" s="50"/>
    </row>
    <row r="36" spans="1:16" ht="22.5" x14ac:dyDescent="0.2">
      <c r="A36" s="39">
        <v>3</v>
      </c>
      <c r="B36" s="40"/>
      <c r="C36" s="106" t="s">
        <v>68</v>
      </c>
      <c r="D36" s="25" t="s">
        <v>67</v>
      </c>
      <c r="E36" s="102">
        <f>E34*2</f>
        <v>147.96</v>
      </c>
      <c r="F36" s="68"/>
      <c r="G36" s="65"/>
      <c r="H36" s="49"/>
      <c r="I36" s="65"/>
      <c r="J36" s="65"/>
      <c r="K36" s="50"/>
      <c r="L36" s="51"/>
      <c r="M36" s="49"/>
      <c r="N36" s="49"/>
      <c r="O36" s="49"/>
      <c r="P36" s="50"/>
    </row>
    <row r="37" spans="1:16" ht="22.5" x14ac:dyDescent="0.2">
      <c r="A37" s="39">
        <v>4</v>
      </c>
      <c r="B37" s="40"/>
      <c r="C37" s="101" t="s">
        <v>231</v>
      </c>
      <c r="D37" s="25" t="s">
        <v>59</v>
      </c>
      <c r="E37" s="102">
        <f>E34</f>
        <v>73.98</v>
      </c>
      <c r="F37" s="68"/>
      <c r="G37" s="65"/>
      <c r="H37" s="49"/>
      <c r="I37" s="65"/>
      <c r="J37" s="65"/>
      <c r="K37" s="50"/>
      <c r="L37" s="51"/>
      <c r="M37" s="49"/>
      <c r="N37" s="49"/>
      <c r="O37" s="49"/>
      <c r="P37" s="50"/>
    </row>
    <row r="38" spans="1:16" x14ac:dyDescent="0.2">
      <c r="A38" s="39">
        <v>5</v>
      </c>
      <c r="B38" s="40"/>
      <c r="C38" s="106" t="s">
        <v>70</v>
      </c>
      <c r="D38" s="25" t="s">
        <v>67</v>
      </c>
      <c r="E38" s="102">
        <f>E37*4</f>
        <v>295.92</v>
      </c>
      <c r="F38" s="68"/>
      <c r="G38" s="65"/>
      <c r="H38" s="49"/>
      <c r="I38" s="65"/>
      <c r="J38" s="65"/>
      <c r="K38" s="50"/>
      <c r="L38" s="51"/>
      <c r="M38" s="49"/>
      <c r="N38" s="49"/>
      <c r="O38" s="49"/>
      <c r="P38" s="50"/>
    </row>
    <row r="39" spans="1:16" ht="22.5" x14ac:dyDescent="0.2">
      <c r="A39" s="39">
        <v>6</v>
      </c>
      <c r="B39" s="40"/>
      <c r="C39" s="101" t="s">
        <v>232</v>
      </c>
      <c r="D39" s="25" t="s">
        <v>59</v>
      </c>
      <c r="E39" s="102">
        <v>63.12</v>
      </c>
      <c r="F39" s="68"/>
      <c r="G39" s="65"/>
      <c r="H39" s="49"/>
      <c r="I39" s="65"/>
      <c r="J39" s="65"/>
      <c r="K39" s="50"/>
      <c r="L39" s="51"/>
      <c r="M39" s="49"/>
      <c r="N39" s="49"/>
      <c r="O39" s="49"/>
      <c r="P39" s="50"/>
    </row>
    <row r="40" spans="1:16" ht="22.5" x14ac:dyDescent="0.2">
      <c r="A40" s="39">
        <v>7</v>
      </c>
      <c r="B40" s="40"/>
      <c r="C40" s="106" t="s">
        <v>72</v>
      </c>
      <c r="D40" s="25" t="s">
        <v>59</v>
      </c>
      <c r="E40" s="102">
        <f>E39*1.25</f>
        <v>78.900000000000006</v>
      </c>
      <c r="F40" s="68"/>
      <c r="G40" s="65"/>
      <c r="H40" s="49"/>
      <c r="I40" s="65"/>
      <c r="J40" s="65"/>
      <c r="K40" s="50"/>
      <c r="L40" s="51"/>
      <c r="M40" s="49"/>
      <c r="N40" s="49"/>
      <c r="O40" s="49"/>
      <c r="P40" s="50"/>
    </row>
    <row r="41" spans="1:16" x14ac:dyDescent="0.2">
      <c r="A41" s="39">
        <v>8</v>
      </c>
      <c r="B41" s="40"/>
      <c r="C41" s="106" t="s">
        <v>73</v>
      </c>
      <c r="D41" s="25" t="s">
        <v>67</v>
      </c>
      <c r="E41" s="102">
        <f>E39*5</f>
        <v>315.60000000000002</v>
      </c>
      <c r="F41" s="68"/>
      <c r="G41" s="65"/>
      <c r="H41" s="49"/>
      <c r="I41" s="65"/>
      <c r="J41" s="65"/>
      <c r="K41" s="50"/>
      <c r="L41" s="51"/>
      <c r="M41" s="49"/>
      <c r="N41" s="49"/>
      <c r="O41" s="49"/>
      <c r="P41" s="50"/>
    </row>
    <row r="42" spans="1:16" x14ac:dyDescent="0.2">
      <c r="A42" s="39">
        <v>9</v>
      </c>
      <c r="B42" s="40"/>
      <c r="C42" s="100" t="s">
        <v>74</v>
      </c>
      <c r="D42" s="25" t="s">
        <v>75</v>
      </c>
      <c r="E42" s="102">
        <v>1</v>
      </c>
      <c r="F42" s="68"/>
      <c r="G42" s="65"/>
      <c r="H42" s="49"/>
      <c r="I42" s="65"/>
      <c r="J42" s="65"/>
      <c r="K42" s="50"/>
      <c r="L42" s="51"/>
      <c r="M42" s="49"/>
      <c r="N42" s="49"/>
      <c r="O42" s="49"/>
      <c r="P42" s="50"/>
    </row>
    <row r="43" spans="1:16" x14ac:dyDescent="0.2">
      <c r="A43" s="39">
        <v>10</v>
      </c>
      <c r="B43" s="40"/>
      <c r="C43" s="106" t="s">
        <v>76</v>
      </c>
      <c r="D43" s="25" t="s">
        <v>67</v>
      </c>
      <c r="E43" s="102">
        <f>E39*0.25</f>
        <v>15.78</v>
      </c>
      <c r="F43" s="68"/>
      <c r="G43" s="65"/>
      <c r="H43" s="49"/>
      <c r="I43" s="65"/>
      <c r="J43" s="65"/>
      <c r="K43" s="50"/>
      <c r="L43" s="51"/>
      <c r="M43" s="49"/>
      <c r="N43" s="49"/>
      <c r="O43" s="49"/>
      <c r="P43" s="50"/>
    </row>
    <row r="44" spans="1:16" ht="22.5" x14ac:dyDescent="0.2">
      <c r="A44" s="39">
        <v>11</v>
      </c>
      <c r="B44" s="40"/>
      <c r="C44" s="101" t="s">
        <v>233</v>
      </c>
      <c r="D44" s="25" t="s">
        <v>59</v>
      </c>
      <c r="E44" s="102">
        <f>E39</f>
        <v>63.12</v>
      </c>
      <c r="F44" s="68"/>
      <c r="G44" s="65"/>
      <c r="H44" s="49"/>
      <c r="I44" s="65"/>
      <c r="J44" s="65"/>
      <c r="K44" s="50"/>
      <c r="L44" s="51"/>
      <c r="M44" s="49"/>
      <c r="N44" s="49"/>
      <c r="O44" s="49"/>
      <c r="P44" s="50"/>
    </row>
    <row r="45" spans="1:16" x14ac:dyDescent="0.2">
      <c r="A45" s="39">
        <v>12</v>
      </c>
      <c r="B45" s="40"/>
      <c r="C45" s="106" t="s">
        <v>78</v>
      </c>
      <c r="D45" s="25" t="s">
        <v>67</v>
      </c>
      <c r="E45" s="102">
        <f>E44*3</f>
        <v>189.36</v>
      </c>
      <c r="F45" s="68"/>
      <c r="G45" s="65"/>
      <c r="H45" s="49"/>
      <c r="I45" s="65"/>
      <c r="J45" s="65"/>
      <c r="K45" s="50"/>
      <c r="L45" s="51"/>
      <c r="M45" s="49"/>
      <c r="N45" s="49"/>
      <c r="O45" s="49"/>
      <c r="P45" s="50"/>
    </row>
    <row r="46" spans="1:16" x14ac:dyDescent="0.2">
      <c r="A46" s="39">
        <v>13</v>
      </c>
      <c r="B46" s="40"/>
      <c r="C46" s="100" t="s">
        <v>74</v>
      </c>
      <c r="D46" s="25" t="s">
        <v>75</v>
      </c>
      <c r="E46" s="102">
        <v>1</v>
      </c>
      <c r="F46" s="68"/>
      <c r="G46" s="65"/>
      <c r="H46" s="49"/>
      <c r="I46" s="65"/>
      <c r="J46" s="65"/>
      <c r="K46" s="50"/>
      <c r="L46" s="51"/>
      <c r="M46" s="49"/>
      <c r="N46" s="49"/>
      <c r="O46" s="49"/>
      <c r="P46" s="50"/>
    </row>
    <row r="47" spans="1:16" ht="22.5" x14ac:dyDescent="0.2">
      <c r="A47" s="39">
        <v>14</v>
      </c>
      <c r="B47" s="40"/>
      <c r="C47" s="101" t="s">
        <v>234</v>
      </c>
      <c r="D47" s="25" t="s">
        <v>59</v>
      </c>
      <c r="E47" s="102">
        <f>E44</f>
        <v>63.12</v>
      </c>
      <c r="F47" s="68"/>
      <c r="G47" s="65"/>
      <c r="H47" s="49"/>
      <c r="I47" s="65"/>
      <c r="J47" s="65"/>
      <c r="K47" s="50"/>
      <c r="L47" s="51"/>
      <c r="M47" s="49"/>
      <c r="N47" s="49"/>
      <c r="O47" s="49"/>
      <c r="P47" s="50"/>
    </row>
    <row r="48" spans="1:16" ht="22.5" x14ac:dyDescent="0.2">
      <c r="A48" s="39">
        <v>15</v>
      </c>
      <c r="B48" s="40"/>
      <c r="C48" s="106" t="s">
        <v>81</v>
      </c>
      <c r="D48" s="25" t="s">
        <v>82</v>
      </c>
      <c r="E48" s="102">
        <f>E47*0.45*1.2</f>
        <v>34.08</v>
      </c>
      <c r="F48" s="68"/>
      <c r="G48" s="65"/>
      <c r="H48" s="49"/>
      <c r="I48" s="65"/>
      <c r="J48" s="65"/>
      <c r="K48" s="50"/>
      <c r="L48" s="51"/>
      <c r="M48" s="49"/>
      <c r="N48" s="49"/>
      <c r="O48" s="49"/>
      <c r="P48" s="50"/>
    </row>
    <row r="49" spans="1:16" x14ac:dyDescent="0.2">
      <c r="A49" s="39">
        <v>16</v>
      </c>
      <c r="B49" s="40"/>
      <c r="C49" s="100" t="s">
        <v>83</v>
      </c>
      <c r="D49" s="25" t="s">
        <v>75</v>
      </c>
      <c r="E49" s="102">
        <v>1</v>
      </c>
      <c r="F49" s="68"/>
      <c r="G49" s="65"/>
      <c r="H49" s="49"/>
      <c r="I49" s="65"/>
      <c r="J49" s="65"/>
      <c r="K49" s="50"/>
      <c r="L49" s="51"/>
      <c r="M49" s="49"/>
      <c r="N49" s="49"/>
      <c r="O49" s="49"/>
      <c r="P49" s="50"/>
    </row>
    <row r="50" spans="1:16" ht="22.5" x14ac:dyDescent="0.2">
      <c r="A50" s="39">
        <v>17</v>
      </c>
      <c r="B50" s="40"/>
      <c r="C50" s="101" t="s">
        <v>235</v>
      </c>
      <c r="D50" s="25" t="s">
        <v>59</v>
      </c>
      <c r="E50" s="102">
        <v>73.98</v>
      </c>
      <c r="F50" s="68"/>
      <c r="G50" s="65"/>
      <c r="H50" s="49"/>
      <c r="I50" s="65"/>
      <c r="J50" s="65"/>
      <c r="K50" s="50"/>
      <c r="L50" s="51"/>
      <c r="M50" s="49"/>
      <c r="N50" s="49"/>
      <c r="O50" s="49"/>
      <c r="P50" s="50"/>
    </row>
    <row r="51" spans="1:16" x14ac:dyDescent="0.2">
      <c r="A51" s="39">
        <v>18</v>
      </c>
      <c r="B51" s="40"/>
      <c r="C51" s="101" t="s">
        <v>236</v>
      </c>
      <c r="D51" s="25" t="s">
        <v>92</v>
      </c>
      <c r="E51" s="102">
        <v>95.2</v>
      </c>
      <c r="F51" s="68"/>
      <c r="G51" s="65"/>
      <c r="H51" s="49"/>
      <c r="I51" s="65"/>
      <c r="J51" s="65"/>
      <c r="K51" s="50"/>
      <c r="L51" s="51"/>
      <c r="M51" s="49"/>
      <c r="N51" s="49"/>
      <c r="O51" s="49"/>
      <c r="P51" s="50"/>
    </row>
    <row r="52" spans="1:16" x14ac:dyDescent="0.2">
      <c r="A52" s="39">
        <v>19</v>
      </c>
      <c r="B52" s="40"/>
      <c r="C52" s="108" t="s">
        <v>447</v>
      </c>
      <c r="D52" s="25" t="s">
        <v>92</v>
      </c>
      <c r="E52" s="102">
        <f>E51*1.1</f>
        <v>104.72</v>
      </c>
      <c r="F52" s="68"/>
      <c r="G52" s="65"/>
      <c r="H52" s="49"/>
      <c r="I52" s="65"/>
      <c r="J52" s="65"/>
      <c r="K52" s="50"/>
      <c r="L52" s="51"/>
      <c r="M52" s="49"/>
      <c r="N52" s="49"/>
      <c r="O52" s="49"/>
      <c r="P52" s="50"/>
    </row>
    <row r="53" spans="1:16" x14ac:dyDescent="0.2">
      <c r="A53" s="39">
        <v>20</v>
      </c>
      <c r="B53" s="40"/>
      <c r="C53" s="100" t="s">
        <v>79</v>
      </c>
      <c r="D53" s="25" t="s">
        <v>75</v>
      </c>
      <c r="E53" s="102">
        <v>1</v>
      </c>
      <c r="F53" s="68"/>
      <c r="G53" s="65"/>
      <c r="H53" s="49"/>
      <c r="I53" s="65"/>
      <c r="J53" s="65"/>
      <c r="K53" s="50"/>
      <c r="L53" s="51"/>
      <c r="M53" s="49"/>
      <c r="N53" s="49"/>
      <c r="O53" s="49"/>
      <c r="P53" s="50"/>
    </row>
    <row r="54" spans="1:16" ht="22.5" x14ac:dyDescent="0.2">
      <c r="A54" s="39">
        <v>21</v>
      </c>
      <c r="B54" s="40"/>
      <c r="C54" s="101" t="s">
        <v>237</v>
      </c>
      <c r="D54" s="25" t="s">
        <v>59</v>
      </c>
      <c r="E54" s="102">
        <f>E39</f>
        <v>63.12</v>
      </c>
      <c r="F54" s="68"/>
      <c r="G54" s="65"/>
      <c r="H54" s="49"/>
      <c r="I54" s="65"/>
      <c r="J54" s="65"/>
      <c r="K54" s="50"/>
      <c r="L54" s="51"/>
      <c r="M54" s="49"/>
      <c r="N54" s="49"/>
      <c r="O54" s="49"/>
      <c r="P54" s="50"/>
    </row>
    <row r="55" spans="1:16" x14ac:dyDescent="0.2">
      <c r="A55" s="39">
        <v>22</v>
      </c>
      <c r="B55" s="40"/>
      <c r="C55" s="100" t="s">
        <v>238</v>
      </c>
      <c r="D55" s="25" t="s">
        <v>59</v>
      </c>
      <c r="E55" s="102">
        <f>E54*1.2</f>
        <v>75.739999999999995</v>
      </c>
      <c r="F55" s="68"/>
      <c r="G55" s="65"/>
      <c r="H55" s="49"/>
      <c r="I55" s="65"/>
      <c r="J55" s="65"/>
      <c r="K55" s="50"/>
      <c r="L55" s="51"/>
      <c r="M55" s="49"/>
      <c r="N55" s="49"/>
      <c r="O55" s="49"/>
      <c r="P55" s="50"/>
    </row>
    <row r="56" spans="1:16" x14ac:dyDescent="0.2">
      <c r="A56" s="39">
        <v>23</v>
      </c>
      <c r="B56" s="40"/>
      <c r="C56" s="100" t="s">
        <v>79</v>
      </c>
      <c r="D56" s="25" t="s">
        <v>75</v>
      </c>
      <c r="E56" s="102">
        <v>1</v>
      </c>
      <c r="F56" s="68"/>
      <c r="G56" s="65"/>
      <c r="H56" s="49"/>
      <c r="I56" s="65"/>
      <c r="J56" s="65"/>
      <c r="K56" s="50"/>
      <c r="L56" s="51"/>
      <c r="M56" s="49"/>
      <c r="N56" s="49"/>
      <c r="O56" s="49"/>
      <c r="P56" s="50"/>
    </row>
    <row r="57" spans="1:16" x14ac:dyDescent="0.2">
      <c r="A57" s="97">
        <v>4</v>
      </c>
      <c r="B57" s="98"/>
      <c r="C57" s="99" t="s">
        <v>239</v>
      </c>
      <c r="D57" s="25"/>
      <c r="E57" s="102"/>
      <c r="F57" s="68"/>
      <c r="G57" s="65"/>
      <c r="H57" s="49"/>
      <c r="I57" s="65"/>
      <c r="J57" s="65"/>
      <c r="K57" s="50"/>
      <c r="L57" s="51"/>
      <c r="M57" s="49"/>
      <c r="N57" s="49"/>
      <c r="O57" s="49"/>
      <c r="P57" s="50"/>
    </row>
    <row r="58" spans="1:16" ht="22.5" x14ac:dyDescent="0.2">
      <c r="A58" s="39">
        <v>1</v>
      </c>
      <c r="B58" s="40"/>
      <c r="C58" s="101" t="s">
        <v>240</v>
      </c>
      <c r="D58" s="25" t="s">
        <v>59</v>
      </c>
      <c r="E58" s="102">
        <f>(5.1*1.1*16)+(2.4*1.1*8)</f>
        <v>110.88</v>
      </c>
      <c r="F58" s="68"/>
      <c r="G58" s="65"/>
      <c r="H58" s="49"/>
      <c r="I58" s="65"/>
      <c r="J58" s="65"/>
      <c r="K58" s="50"/>
      <c r="L58" s="51"/>
      <c r="M58" s="49"/>
      <c r="N58" s="49"/>
      <c r="O58" s="49"/>
      <c r="P58" s="50"/>
    </row>
    <row r="59" spans="1:16" x14ac:dyDescent="0.2">
      <c r="A59" s="39">
        <v>2</v>
      </c>
      <c r="B59" s="40"/>
      <c r="C59" s="100" t="s">
        <v>79</v>
      </c>
      <c r="D59" s="25" t="s">
        <v>75</v>
      </c>
      <c r="E59" s="102">
        <v>1</v>
      </c>
      <c r="F59" s="68"/>
      <c r="G59" s="65"/>
      <c r="H59" s="49"/>
      <c r="I59" s="65"/>
      <c r="J59" s="65"/>
      <c r="K59" s="50"/>
      <c r="L59" s="51"/>
      <c r="M59" s="49"/>
      <c r="N59" s="49"/>
      <c r="O59" s="49"/>
      <c r="P59" s="50"/>
    </row>
    <row r="60" spans="1:16" ht="22.5" x14ac:dyDescent="0.2">
      <c r="A60" s="39">
        <v>3</v>
      </c>
      <c r="B60" s="40"/>
      <c r="C60" s="101" t="s">
        <v>241</v>
      </c>
      <c r="D60" s="25" t="s">
        <v>59</v>
      </c>
      <c r="E60" s="102">
        <f>(5.1*1.1*16)+(2.4*1.1*8)</f>
        <v>110.88</v>
      </c>
      <c r="F60" s="68"/>
      <c r="G60" s="65"/>
      <c r="H60" s="49"/>
      <c r="I60" s="65"/>
      <c r="J60" s="65"/>
      <c r="K60" s="50"/>
      <c r="L60" s="51"/>
      <c r="M60" s="49"/>
      <c r="N60" s="49"/>
      <c r="O60" s="49"/>
      <c r="P60" s="50"/>
    </row>
    <row r="61" spans="1:16" x14ac:dyDescent="0.2">
      <c r="A61" s="39">
        <v>4</v>
      </c>
      <c r="B61" s="40"/>
      <c r="C61" s="100" t="s">
        <v>129</v>
      </c>
      <c r="D61" s="25" t="s">
        <v>82</v>
      </c>
      <c r="E61" s="102">
        <f>E60*0.2*1.2</f>
        <v>26.61</v>
      </c>
      <c r="F61" s="68"/>
      <c r="G61" s="65"/>
      <c r="H61" s="49"/>
      <c r="I61" s="65"/>
      <c r="J61" s="65"/>
      <c r="K61" s="50"/>
      <c r="L61" s="51"/>
      <c r="M61" s="49"/>
      <c r="N61" s="49"/>
      <c r="O61" s="49"/>
      <c r="P61" s="50"/>
    </row>
    <row r="62" spans="1:16" x14ac:dyDescent="0.2">
      <c r="A62" s="39">
        <v>5</v>
      </c>
      <c r="B62" s="40"/>
      <c r="C62" s="100" t="s">
        <v>442</v>
      </c>
      <c r="D62" s="25" t="s">
        <v>82</v>
      </c>
      <c r="E62" s="102">
        <f>E60*0.35*1.2</f>
        <v>46.57</v>
      </c>
      <c r="F62" s="68"/>
      <c r="G62" s="65"/>
      <c r="H62" s="49"/>
      <c r="I62" s="65"/>
      <c r="J62" s="65"/>
      <c r="K62" s="50"/>
      <c r="L62" s="51"/>
      <c r="M62" s="49"/>
      <c r="N62" s="49"/>
      <c r="O62" s="49"/>
      <c r="P62" s="50"/>
    </row>
    <row r="63" spans="1:16" x14ac:dyDescent="0.2">
      <c r="A63" s="39">
        <v>6</v>
      </c>
      <c r="B63" s="40"/>
      <c r="C63" s="100" t="s">
        <v>79</v>
      </c>
      <c r="D63" s="25" t="s">
        <v>75</v>
      </c>
      <c r="E63" s="102">
        <v>1</v>
      </c>
      <c r="F63" s="68"/>
      <c r="G63" s="65"/>
      <c r="H63" s="49"/>
      <c r="I63" s="65"/>
      <c r="J63" s="65"/>
      <c r="K63" s="50"/>
      <c r="L63" s="51"/>
      <c r="M63" s="49"/>
      <c r="N63" s="49"/>
      <c r="O63" s="49"/>
      <c r="P63" s="50"/>
    </row>
    <row r="64" spans="1:16" x14ac:dyDescent="0.2">
      <c r="A64" s="39">
        <v>7</v>
      </c>
      <c r="B64" s="40"/>
      <c r="C64" s="101" t="s">
        <v>242</v>
      </c>
      <c r="D64" s="25" t="s">
        <v>118</v>
      </c>
      <c r="E64" s="102">
        <f>(0.9+3.1+0.9)*3*0.025*0.05*16+(2.1)*3*0.025*0.05*8</f>
        <v>0.36</v>
      </c>
      <c r="F64" s="68"/>
      <c r="G64" s="65"/>
      <c r="H64" s="49"/>
      <c r="I64" s="65"/>
      <c r="J64" s="65"/>
      <c r="K64" s="50"/>
      <c r="L64" s="51"/>
      <c r="M64" s="49"/>
      <c r="N64" s="49"/>
      <c r="O64" s="49"/>
      <c r="P64" s="50"/>
    </row>
    <row r="65" spans="1:16" x14ac:dyDescent="0.2">
      <c r="A65" s="39">
        <v>8</v>
      </c>
      <c r="B65" s="40"/>
      <c r="C65" s="100" t="s">
        <v>243</v>
      </c>
      <c r="D65" s="25" t="s">
        <v>118</v>
      </c>
      <c r="E65" s="102">
        <f>E64*1.25</f>
        <v>0.45</v>
      </c>
      <c r="F65" s="68"/>
      <c r="G65" s="65"/>
      <c r="H65" s="49"/>
      <c r="I65" s="65"/>
      <c r="J65" s="65"/>
      <c r="K65" s="50"/>
      <c r="L65" s="51"/>
      <c r="M65" s="49"/>
      <c r="N65" s="49"/>
      <c r="O65" s="49"/>
      <c r="P65" s="50"/>
    </row>
    <row r="66" spans="1:16" x14ac:dyDescent="0.2">
      <c r="A66" s="39">
        <v>9</v>
      </c>
      <c r="B66" s="40"/>
      <c r="C66" s="100" t="s">
        <v>95</v>
      </c>
      <c r="D66" s="25" t="s">
        <v>75</v>
      </c>
      <c r="E66" s="102">
        <v>1</v>
      </c>
      <c r="F66" s="68"/>
      <c r="G66" s="65"/>
      <c r="H66" s="49"/>
      <c r="I66" s="65"/>
      <c r="J66" s="65"/>
      <c r="K66" s="50"/>
      <c r="L66" s="51"/>
      <c r="M66" s="49"/>
      <c r="N66" s="49"/>
      <c r="O66" s="49"/>
      <c r="P66" s="50"/>
    </row>
    <row r="67" spans="1:16" x14ac:dyDescent="0.2">
      <c r="A67" s="39">
        <v>10</v>
      </c>
      <c r="B67" s="40"/>
      <c r="C67" s="101" t="s">
        <v>244</v>
      </c>
      <c r="D67" s="25" t="s">
        <v>118</v>
      </c>
      <c r="E67" s="102">
        <f>(0.9+3.1+0.9)*3*0.045*0.145*16+(2.1)*3*0.045*0.145*8</f>
        <v>1.86</v>
      </c>
      <c r="F67" s="68"/>
      <c r="G67" s="65"/>
      <c r="H67" s="49"/>
      <c r="I67" s="65"/>
      <c r="J67" s="65"/>
      <c r="K67" s="50"/>
      <c r="L67" s="51"/>
      <c r="M67" s="49"/>
      <c r="N67" s="49"/>
      <c r="O67" s="49"/>
      <c r="P67" s="50"/>
    </row>
    <row r="68" spans="1:16" x14ac:dyDescent="0.2">
      <c r="A68" s="39">
        <v>11</v>
      </c>
      <c r="B68" s="40"/>
      <c r="C68" s="100" t="s">
        <v>245</v>
      </c>
      <c r="D68" s="25" t="s">
        <v>118</v>
      </c>
      <c r="E68" s="102">
        <f>E67*1.25</f>
        <v>2.33</v>
      </c>
      <c r="F68" s="68"/>
      <c r="G68" s="65"/>
      <c r="H68" s="49"/>
      <c r="I68" s="65"/>
      <c r="J68" s="65"/>
      <c r="K68" s="50"/>
      <c r="L68" s="51"/>
      <c r="M68" s="49"/>
      <c r="N68" s="49"/>
      <c r="O68" s="49"/>
      <c r="P68" s="50"/>
    </row>
    <row r="69" spans="1:16" x14ac:dyDescent="0.2">
      <c r="A69" s="39">
        <v>12</v>
      </c>
      <c r="B69" s="40"/>
      <c r="C69" s="100" t="s">
        <v>95</v>
      </c>
      <c r="D69" s="25" t="s">
        <v>75</v>
      </c>
      <c r="E69" s="102">
        <v>1</v>
      </c>
      <c r="F69" s="68"/>
      <c r="G69" s="65"/>
      <c r="H69" s="49"/>
      <c r="I69" s="65"/>
      <c r="J69" s="65"/>
      <c r="K69" s="50"/>
      <c r="L69" s="51"/>
      <c r="M69" s="49"/>
      <c r="N69" s="49"/>
      <c r="O69" s="49"/>
      <c r="P69" s="50"/>
    </row>
    <row r="70" spans="1:16" ht="22.5" x14ac:dyDescent="0.2">
      <c r="A70" s="39">
        <v>13</v>
      </c>
      <c r="B70" s="40"/>
      <c r="C70" s="101" t="s">
        <v>246</v>
      </c>
      <c r="D70" s="25" t="s">
        <v>59</v>
      </c>
      <c r="E70" s="102">
        <f>(4.9*1.25*16)+(2.1*1.25*8)</f>
        <v>119</v>
      </c>
      <c r="F70" s="68"/>
      <c r="G70" s="65"/>
      <c r="H70" s="49"/>
      <c r="I70" s="65"/>
      <c r="J70" s="65"/>
      <c r="K70" s="50"/>
      <c r="L70" s="51"/>
      <c r="M70" s="49"/>
      <c r="N70" s="49"/>
      <c r="O70" s="49"/>
      <c r="P70" s="50"/>
    </row>
    <row r="71" spans="1:16" ht="22.5" x14ac:dyDescent="0.2">
      <c r="A71" s="39">
        <v>14</v>
      </c>
      <c r="B71" s="40"/>
      <c r="C71" s="106" t="s">
        <v>247</v>
      </c>
      <c r="D71" s="25" t="s">
        <v>59</v>
      </c>
      <c r="E71" s="102">
        <f>E70*1.1</f>
        <v>130.9</v>
      </c>
      <c r="F71" s="68"/>
      <c r="G71" s="65"/>
      <c r="H71" s="49"/>
      <c r="I71" s="65"/>
      <c r="J71" s="65"/>
      <c r="K71" s="50"/>
      <c r="L71" s="51"/>
      <c r="M71" s="49"/>
      <c r="N71" s="49"/>
      <c r="O71" s="49"/>
      <c r="P71" s="50"/>
    </row>
    <row r="72" spans="1:16" x14ac:dyDescent="0.2">
      <c r="A72" s="39">
        <v>15</v>
      </c>
      <c r="B72" s="40"/>
      <c r="C72" s="100" t="s">
        <v>95</v>
      </c>
      <c r="D72" s="25" t="s">
        <v>75</v>
      </c>
      <c r="E72" s="102">
        <v>1</v>
      </c>
      <c r="F72" s="68"/>
      <c r="G72" s="65"/>
      <c r="H72" s="49"/>
      <c r="I72" s="65"/>
      <c r="J72" s="65"/>
      <c r="K72" s="50"/>
      <c r="L72" s="51"/>
      <c r="M72" s="49"/>
      <c r="N72" s="49"/>
      <c r="O72" s="49"/>
      <c r="P72" s="50"/>
    </row>
    <row r="73" spans="1:16" x14ac:dyDescent="0.2">
      <c r="A73" s="97">
        <v>5</v>
      </c>
      <c r="B73" s="98"/>
      <c r="C73" s="99" t="s">
        <v>248</v>
      </c>
      <c r="D73" s="25"/>
      <c r="E73" s="102"/>
      <c r="F73" s="68"/>
      <c r="G73" s="65"/>
      <c r="H73" s="49"/>
      <c r="I73" s="65"/>
      <c r="J73" s="65"/>
      <c r="K73" s="50"/>
      <c r="L73" s="51"/>
      <c r="M73" s="49"/>
      <c r="N73" s="49"/>
      <c r="O73" s="49"/>
      <c r="P73" s="50"/>
    </row>
    <row r="74" spans="1:16" ht="22.5" x14ac:dyDescent="0.2">
      <c r="A74" s="39">
        <v>1</v>
      </c>
      <c r="B74" s="40"/>
      <c r="C74" s="101" t="s">
        <v>249</v>
      </c>
      <c r="D74" s="25" t="s">
        <v>59</v>
      </c>
      <c r="E74" s="102">
        <v>6.2</v>
      </c>
      <c r="F74" s="68"/>
      <c r="G74" s="65"/>
      <c r="H74" s="49"/>
      <c r="I74" s="65"/>
      <c r="J74" s="65"/>
      <c r="K74" s="50"/>
      <c r="L74" s="51"/>
      <c r="M74" s="49"/>
      <c r="N74" s="49"/>
      <c r="O74" s="49"/>
      <c r="P74" s="50"/>
    </row>
    <row r="75" spans="1:16" ht="22.5" x14ac:dyDescent="0.2">
      <c r="A75" s="39">
        <v>2</v>
      </c>
      <c r="B75" s="40"/>
      <c r="C75" s="106" t="s">
        <v>66</v>
      </c>
      <c r="D75" s="25" t="s">
        <v>67</v>
      </c>
      <c r="E75" s="102">
        <f>E74*0.2</f>
        <v>1.24</v>
      </c>
      <c r="F75" s="68"/>
      <c r="G75" s="65"/>
      <c r="H75" s="49"/>
      <c r="I75" s="65"/>
      <c r="J75" s="65"/>
      <c r="K75" s="50"/>
      <c r="L75" s="51"/>
      <c r="M75" s="49"/>
      <c r="N75" s="49"/>
      <c r="O75" s="49"/>
      <c r="P75" s="50"/>
    </row>
    <row r="76" spans="1:16" ht="22.5" x14ac:dyDescent="0.2">
      <c r="A76" s="39">
        <v>3</v>
      </c>
      <c r="B76" s="40"/>
      <c r="C76" s="106" t="s">
        <v>68</v>
      </c>
      <c r="D76" s="25" t="s">
        <v>67</v>
      </c>
      <c r="E76" s="102">
        <f>E74*2</f>
        <v>12.4</v>
      </c>
      <c r="F76" s="68"/>
      <c r="G76" s="65"/>
      <c r="H76" s="49"/>
      <c r="I76" s="65"/>
      <c r="J76" s="65"/>
      <c r="K76" s="50"/>
      <c r="L76" s="51"/>
      <c r="M76" s="49"/>
      <c r="N76" s="49"/>
      <c r="O76" s="49"/>
      <c r="P76" s="50"/>
    </row>
    <row r="77" spans="1:16" ht="22.5" x14ac:dyDescent="0.2">
      <c r="A77" s="39">
        <v>4</v>
      </c>
      <c r="B77" s="40"/>
      <c r="C77" s="101" t="s">
        <v>250</v>
      </c>
      <c r="D77" s="25" t="s">
        <v>59</v>
      </c>
      <c r="E77" s="102">
        <v>6.2</v>
      </c>
      <c r="F77" s="68"/>
      <c r="G77" s="65"/>
      <c r="H77" s="49"/>
      <c r="I77" s="65"/>
      <c r="J77" s="65"/>
      <c r="K77" s="50"/>
      <c r="L77" s="51"/>
      <c r="M77" s="49"/>
      <c r="N77" s="49"/>
      <c r="O77" s="49"/>
      <c r="P77" s="50"/>
    </row>
    <row r="78" spans="1:16" x14ac:dyDescent="0.2">
      <c r="A78" s="39">
        <v>5</v>
      </c>
      <c r="B78" s="40"/>
      <c r="C78" s="106" t="s">
        <v>70</v>
      </c>
      <c r="D78" s="25" t="s">
        <v>67</v>
      </c>
      <c r="E78" s="102">
        <f>E77*4</f>
        <v>24.8</v>
      </c>
      <c r="F78" s="68"/>
      <c r="G78" s="65"/>
      <c r="H78" s="49"/>
      <c r="I78" s="65"/>
      <c r="J78" s="65"/>
      <c r="K78" s="50"/>
      <c r="L78" s="51"/>
      <c r="M78" s="49"/>
      <c r="N78" s="49"/>
      <c r="O78" s="49"/>
      <c r="P78" s="50"/>
    </row>
    <row r="79" spans="1:16" ht="22.5" x14ac:dyDescent="0.2">
      <c r="A79" s="39">
        <v>6</v>
      </c>
      <c r="B79" s="40"/>
      <c r="C79" s="101" t="s">
        <v>251</v>
      </c>
      <c r="D79" s="25" t="s">
        <v>59</v>
      </c>
      <c r="E79" s="102">
        <v>5.58</v>
      </c>
      <c r="F79" s="68"/>
      <c r="G79" s="65"/>
      <c r="H79" s="49"/>
      <c r="I79" s="65"/>
      <c r="J79" s="65"/>
      <c r="K79" s="50"/>
      <c r="L79" s="51"/>
      <c r="M79" s="49"/>
      <c r="N79" s="49"/>
      <c r="O79" s="49"/>
      <c r="P79" s="50"/>
    </row>
    <row r="80" spans="1:16" ht="22.5" x14ac:dyDescent="0.2">
      <c r="A80" s="39">
        <v>7</v>
      </c>
      <c r="B80" s="40"/>
      <c r="C80" s="106" t="s">
        <v>72</v>
      </c>
      <c r="D80" s="25" t="s">
        <v>59</v>
      </c>
      <c r="E80" s="102">
        <f>E79*1.25</f>
        <v>6.98</v>
      </c>
      <c r="F80" s="68"/>
      <c r="G80" s="65"/>
      <c r="H80" s="49"/>
      <c r="I80" s="65"/>
      <c r="J80" s="65"/>
      <c r="K80" s="50"/>
      <c r="L80" s="51"/>
      <c r="M80" s="49"/>
      <c r="N80" s="49"/>
      <c r="O80" s="49"/>
      <c r="P80" s="50"/>
    </row>
    <row r="81" spans="1:16" x14ac:dyDescent="0.2">
      <c r="A81" s="39">
        <v>8</v>
      </c>
      <c r="B81" s="40"/>
      <c r="C81" s="106" t="s">
        <v>73</v>
      </c>
      <c r="D81" s="25" t="s">
        <v>67</v>
      </c>
      <c r="E81" s="102">
        <f>E79*5</f>
        <v>27.9</v>
      </c>
      <c r="F81" s="68"/>
      <c r="G81" s="65"/>
      <c r="H81" s="49"/>
      <c r="I81" s="65"/>
      <c r="J81" s="65"/>
      <c r="K81" s="50"/>
      <c r="L81" s="51"/>
      <c r="M81" s="49"/>
      <c r="N81" s="49"/>
      <c r="O81" s="49"/>
      <c r="P81" s="50"/>
    </row>
    <row r="82" spans="1:16" x14ac:dyDescent="0.2">
      <c r="A82" s="39">
        <v>9</v>
      </c>
      <c r="B82" s="40"/>
      <c r="C82" s="100" t="s">
        <v>74</v>
      </c>
      <c r="D82" s="25" t="s">
        <v>75</v>
      </c>
      <c r="E82" s="102">
        <v>1</v>
      </c>
      <c r="F82" s="68"/>
      <c r="G82" s="65"/>
      <c r="H82" s="49"/>
      <c r="I82" s="65"/>
      <c r="J82" s="65"/>
      <c r="K82" s="50"/>
      <c r="L82" s="51"/>
      <c r="M82" s="49"/>
      <c r="N82" s="49"/>
      <c r="O82" s="49"/>
      <c r="P82" s="50"/>
    </row>
    <row r="83" spans="1:16" x14ac:dyDescent="0.2">
      <c r="A83" s="39">
        <v>10</v>
      </c>
      <c r="B83" s="40"/>
      <c r="C83" s="106" t="s">
        <v>76</v>
      </c>
      <c r="D83" s="25" t="s">
        <v>67</v>
      </c>
      <c r="E83" s="102">
        <f>E79*0.25</f>
        <v>1.4</v>
      </c>
      <c r="F83" s="68"/>
      <c r="G83" s="65"/>
      <c r="H83" s="49"/>
      <c r="I83" s="65"/>
      <c r="J83" s="65"/>
      <c r="K83" s="50"/>
      <c r="L83" s="51"/>
      <c r="M83" s="49"/>
      <c r="N83" s="49"/>
      <c r="O83" s="49"/>
      <c r="P83" s="50"/>
    </row>
    <row r="84" spans="1:16" ht="22.5" x14ac:dyDescent="0.2">
      <c r="A84" s="39">
        <v>11</v>
      </c>
      <c r="B84" s="40"/>
      <c r="C84" s="101" t="s">
        <v>252</v>
      </c>
      <c r="D84" s="25" t="s">
        <v>59</v>
      </c>
      <c r="E84" s="102">
        <v>5.58</v>
      </c>
      <c r="F84" s="68"/>
      <c r="G84" s="65"/>
      <c r="H84" s="49"/>
      <c r="I84" s="65"/>
      <c r="J84" s="65"/>
      <c r="K84" s="50"/>
      <c r="L84" s="51"/>
      <c r="M84" s="49"/>
      <c r="N84" s="49"/>
      <c r="O84" s="49"/>
      <c r="P84" s="50"/>
    </row>
    <row r="85" spans="1:16" x14ac:dyDescent="0.2">
      <c r="A85" s="39">
        <v>12</v>
      </c>
      <c r="B85" s="40"/>
      <c r="C85" s="106" t="s">
        <v>78</v>
      </c>
      <c r="D85" s="25" t="s">
        <v>67</v>
      </c>
      <c r="E85" s="102">
        <f>E84*3</f>
        <v>16.739999999999998</v>
      </c>
      <c r="F85" s="68"/>
      <c r="G85" s="65"/>
      <c r="H85" s="49"/>
      <c r="I85" s="65"/>
      <c r="J85" s="65"/>
      <c r="K85" s="50"/>
      <c r="L85" s="51"/>
      <c r="M85" s="49"/>
      <c r="N85" s="49"/>
      <c r="O85" s="49"/>
      <c r="P85" s="50"/>
    </row>
    <row r="86" spans="1:16" x14ac:dyDescent="0.2">
      <c r="A86" s="39">
        <v>13</v>
      </c>
      <c r="B86" s="40"/>
      <c r="C86" s="100" t="s">
        <v>74</v>
      </c>
      <c r="D86" s="25" t="s">
        <v>75</v>
      </c>
      <c r="E86" s="102">
        <v>1</v>
      </c>
      <c r="F86" s="68"/>
      <c r="G86" s="65"/>
      <c r="H86" s="49"/>
      <c r="I86" s="65"/>
      <c r="J86" s="65"/>
      <c r="K86" s="50"/>
      <c r="L86" s="51"/>
      <c r="M86" s="49"/>
      <c r="N86" s="49"/>
      <c r="O86" s="49"/>
      <c r="P86" s="50"/>
    </row>
    <row r="87" spans="1:16" ht="22.5" x14ac:dyDescent="0.2">
      <c r="A87" s="39">
        <v>14</v>
      </c>
      <c r="B87" s="40"/>
      <c r="C87" s="101" t="s">
        <v>253</v>
      </c>
      <c r="D87" s="25" t="s">
        <v>59</v>
      </c>
      <c r="E87" s="102">
        <v>5.58</v>
      </c>
      <c r="F87" s="68"/>
      <c r="G87" s="65"/>
      <c r="H87" s="49"/>
      <c r="I87" s="65"/>
      <c r="J87" s="65"/>
      <c r="K87" s="50"/>
      <c r="L87" s="51"/>
      <c r="M87" s="49"/>
      <c r="N87" s="49"/>
      <c r="O87" s="49"/>
      <c r="P87" s="50"/>
    </row>
    <row r="88" spans="1:16" ht="22.5" x14ac:dyDescent="0.2">
      <c r="A88" s="39">
        <v>15</v>
      </c>
      <c r="B88" s="40"/>
      <c r="C88" s="106" t="s">
        <v>81</v>
      </c>
      <c r="D88" s="25" t="s">
        <v>82</v>
      </c>
      <c r="E88" s="102">
        <f>E87*0.45*1.2</f>
        <v>3.01</v>
      </c>
      <c r="F88" s="68"/>
      <c r="G88" s="65"/>
      <c r="H88" s="49"/>
      <c r="I88" s="65"/>
      <c r="J88" s="65"/>
      <c r="K88" s="50"/>
      <c r="L88" s="51"/>
      <c r="M88" s="49"/>
      <c r="N88" s="49"/>
      <c r="O88" s="49"/>
      <c r="P88" s="50"/>
    </row>
    <row r="89" spans="1:16" x14ac:dyDescent="0.2">
      <c r="A89" s="39">
        <v>16</v>
      </c>
      <c r="B89" s="40"/>
      <c r="C89" s="100" t="s">
        <v>83</v>
      </c>
      <c r="D89" s="25" t="s">
        <v>75</v>
      </c>
      <c r="E89" s="102">
        <v>1</v>
      </c>
      <c r="F89" s="68"/>
      <c r="G89" s="65"/>
      <c r="H89" s="49"/>
      <c r="I89" s="65"/>
      <c r="J89" s="65"/>
      <c r="K89" s="50"/>
      <c r="L89" s="51"/>
      <c r="M89" s="49"/>
      <c r="N89" s="49"/>
      <c r="O89" s="49"/>
      <c r="P89" s="50"/>
    </row>
    <row r="90" spans="1:16" x14ac:dyDescent="0.2">
      <c r="A90" s="39">
        <v>17</v>
      </c>
      <c r="B90" s="40"/>
      <c r="C90" s="101" t="s">
        <v>254</v>
      </c>
      <c r="D90" s="25" t="s">
        <v>59</v>
      </c>
      <c r="E90" s="102">
        <v>6.2</v>
      </c>
      <c r="F90" s="68"/>
      <c r="G90" s="65"/>
      <c r="H90" s="49"/>
      <c r="I90" s="65"/>
      <c r="J90" s="65"/>
      <c r="K90" s="50"/>
      <c r="L90" s="51"/>
      <c r="M90" s="49"/>
      <c r="N90" s="49"/>
      <c r="O90" s="49"/>
      <c r="P90" s="50"/>
    </row>
    <row r="91" spans="1:16" x14ac:dyDescent="0.2">
      <c r="A91" s="39">
        <v>18</v>
      </c>
      <c r="B91" s="40"/>
      <c r="C91" s="101" t="s">
        <v>156</v>
      </c>
      <c r="D91" s="25" t="s">
        <v>92</v>
      </c>
      <c r="E91" s="102">
        <v>16</v>
      </c>
      <c r="F91" s="68"/>
      <c r="G91" s="65"/>
      <c r="H91" s="49"/>
      <c r="I91" s="65"/>
      <c r="J91" s="65"/>
      <c r="K91" s="50"/>
      <c r="L91" s="51"/>
      <c r="M91" s="49"/>
      <c r="N91" s="49"/>
      <c r="O91" s="49"/>
      <c r="P91" s="50"/>
    </row>
    <row r="92" spans="1:16" x14ac:dyDescent="0.2">
      <c r="A92" s="39">
        <v>19</v>
      </c>
      <c r="B92" s="40"/>
      <c r="C92" s="100" t="s">
        <v>466</v>
      </c>
      <c r="D92" s="25" t="s">
        <v>92</v>
      </c>
      <c r="E92" s="102">
        <f>E91*1.1</f>
        <v>17.600000000000001</v>
      </c>
      <c r="F92" s="68"/>
      <c r="G92" s="65"/>
      <c r="H92" s="49"/>
      <c r="I92" s="65"/>
      <c r="J92" s="65"/>
      <c r="K92" s="50"/>
      <c r="L92" s="51"/>
      <c r="M92" s="49"/>
      <c r="N92" s="49"/>
      <c r="O92" s="49"/>
      <c r="P92" s="50"/>
    </row>
    <row r="93" spans="1:16" x14ac:dyDescent="0.2">
      <c r="A93" s="39">
        <v>20</v>
      </c>
      <c r="B93" s="40"/>
      <c r="C93" s="100" t="s">
        <v>79</v>
      </c>
      <c r="D93" s="25" t="s">
        <v>75</v>
      </c>
      <c r="E93" s="102">
        <v>1</v>
      </c>
      <c r="F93" s="68"/>
      <c r="G93" s="65"/>
      <c r="H93" s="49"/>
      <c r="I93" s="65"/>
      <c r="J93" s="65"/>
      <c r="K93" s="50"/>
      <c r="L93" s="51"/>
      <c r="M93" s="49"/>
      <c r="N93" s="49"/>
      <c r="O93" s="49"/>
      <c r="P93" s="50"/>
    </row>
    <row r="94" spans="1:16" x14ac:dyDescent="0.2">
      <c r="A94" s="39">
        <v>21</v>
      </c>
      <c r="B94" s="40"/>
      <c r="C94" s="101" t="s">
        <v>86</v>
      </c>
      <c r="D94" s="25" t="s">
        <v>59</v>
      </c>
      <c r="E94" s="102">
        <f>E87</f>
        <v>5.58</v>
      </c>
      <c r="F94" s="68"/>
      <c r="G94" s="65"/>
      <c r="H94" s="49"/>
      <c r="I94" s="65"/>
      <c r="J94" s="65"/>
      <c r="K94" s="50"/>
      <c r="L94" s="51"/>
      <c r="M94" s="49"/>
      <c r="N94" s="49"/>
      <c r="O94" s="49"/>
      <c r="P94" s="50"/>
    </row>
    <row r="95" spans="1:16" ht="22.5" x14ac:dyDescent="0.2">
      <c r="A95" s="39">
        <v>22</v>
      </c>
      <c r="B95" s="40"/>
      <c r="C95" s="106" t="s">
        <v>87</v>
      </c>
      <c r="D95" s="25" t="s">
        <v>59</v>
      </c>
      <c r="E95" s="102">
        <f>E94*1.25</f>
        <v>6.98</v>
      </c>
      <c r="F95" s="68"/>
      <c r="G95" s="65"/>
      <c r="H95" s="49"/>
      <c r="I95" s="65"/>
      <c r="J95" s="65"/>
      <c r="K95" s="50"/>
      <c r="L95" s="51"/>
      <c r="M95" s="49"/>
      <c r="N95" s="49"/>
      <c r="O95" s="49"/>
      <c r="P95" s="50"/>
    </row>
    <row r="96" spans="1:16" ht="22.5" x14ac:dyDescent="0.2">
      <c r="A96" s="39">
        <v>23</v>
      </c>
      <c r="B96" s="40"/>
      <c r="C96" s="106" t="s">
        <v>88</v>
      </c>
      <c r="D96" s="25" t="s">
        <v>59</v>
      </c>
      <c r="E96" s="102">
        <f>E94*1.25</f>
        <v>6.98</v>
      </c>
      <c r="F96" s="68"/>
      <c r="G96" s="65"/>
      <c r="H96" s="49"/>
      <c r="I96" s="65"/>
      <c r="J96" s="65"/>
      <c r="K96" s="50"/>
      <c r="L96" s="51"/>
      <c r="M96" s="49"/>
      <c r="N96" s="49"/>
      <c r="O96" s="49"/>
      <c r="P96" s="50"/>
    </row>
    <row r="97" spans="1:16" x14ac:dyDescent="0.2">
      <c r="A97" s="39">
        <v>24</v>
      </c>
      <c r="B97" s="40"/>
      <c r="C97" s="100" t="s">
        <v>89</v>
      </c>
      <c r="D97" s="25" t="s">
        <v>75</v>
      </c>
      <c r="E97" s="102">
        <v>1</v>
      </c>
      <c r="F97" s="68"/>
      <c r="G97" s="65"/>
      <c r="H97" s="49"/>
      <c r="I97" s="65"/>
      <c r="J97" s="65"/>
      <c r="K97" s="50"/>
      <c r="L97" s="51"/>
      <c r="M97" s="49"/>
      <c r="N97" s="49"/>
      <c r="O97" s="49"/>
      <c r="P97" s="50"/>
    </row>
    <row r="98" spans="1:16" ht="22.5" x14ac:dyDescent="0.2">
      <c r="A98" s="97">
        <v>6</v>
      </c>
      <c r="B98" s="98"/>
      <c r="C98" s="99" t="s">
        <v>255</v>
      </c>
      <c r="D98" s="25"/>
      <c r="E98" s="102"/>
      <c r="F98" s="68"/>
      <c r="G98" s="65"/>
      <c r="H98" s="49"/>
      <c r="I98" s="65"/>
      <c r="J98" s="65"/>
      <c r="K98" s="50"/>
      <c r="L98" s="51"/>
      <c r="M98" s="49"/>
      <c r="N98" s="49"/>
      <c r="O98" s="49"/>
      <c r="P98" s="50"/>
    </row>
    <row r="99" spans="1:16" ht="22.5" x14ac:dyDescent="0.2">
      <c r="A99" s="39">
        <v>1</v>
      </c>
      <c r="B99" s="40"/>
      <c r="C99" s="101" t="s">
        <v>249</v>
      </c>
      <c r="D99" s="25" t="s">
        <v>59</v>
      </c>
      <c r="E99" s="102">
        <v>3.05</v>
      </c>
      <c r="F99" s="68"/>
      <c r="G99" s="65"/>
      <c r="H99" s="49"/>
      <c r="I99" s="65"/>
      <c r="J99" s="65"/>
      <c r="K99" s="50"/>
      <c r="L99" s="51"/>
      <c r="M99" s="49"/>
      <c r="N99" s="49"/>
      <c r="O99" s="49"/>
      <c r="P99" s="50"/>
    </row>
    <row r="100" spans="1:16" ht="22.5" x14ac:dyDescent="0.2">
      <c r="A100" s="39">
        <v>2</v>
      </c>
      <c r="B100" s="40"/>
      <c r="C100" s="106" t="s">
        <v>66</v>
      </c>
      <c r="D100" s="25" t="s">
        <v>67</v>
      </c>
      <c r="E100" s="102">
        <f>E99*0.2</f>
        <v>0.61</v>
      </c>
      <c r="F100" s="68"/>
      <c r="G100" s="65"/>
      <c r="H100" s="49"/>
      <c r="I100" s="65"/>
      <c r="J100" s="65"/>
      <c r="K100" s="50"/>
      <c r="L100" s="51"/>
      <c r="M100" s="49"/>
      <c r="N100" s="49"/>
      <c r="O100" s="49"/>
      <c r="P100" s="50"/>
    </row>
    <row r="101" spans="1:16" ht="22.5" x14ac:dyDescent="0.2">
      <c r="A101" s="39">
        <v>3</v>
      </c>
      <c r="B101" s="40"/>
      <c r="C101" s="106" t="s">
        <v>68</v>
      </c>
      <c r="D101" s="25" t="s">
        <v>67</v>
      </c>
      <c r="E101" s="102">
        <f>E99*2</f>
        <v>6.1</v>
      </c>
      <c r="F101" s="68"/>
      <c r="G101" s="65"/>
      <c r="H101" s="49"/>
      <c r="I101" s="65"/>
      <c r="J101" s="65"/>
      <c r="K101" s="50"/>
      <c r="L101" s="51"/>
      <c r="M101" s="49"/>
      <c r="N101" s="49"/>
      <c r="O101" s="49"/>
      <c r="P101" s="50"/>
    </row>
    <row r="102" spans="1:16" ht="22.5" x14ac:dyDescent="0.2">
      <c r="A102" s="39">
        <v>4</v>
      </c>
      <c r="B102" s="40"/>
      <c r="C102" s="101" t="s">
        <v>250</v>
      </c>
      <c r="D102" s="25" t="s">
        <v>59</v>
      </c>
      <c r="E102" s="102">
        <v>3.05</v>
      </c>
      <c r="F102" s="68"/>
      <c r="G102" s="65"/>
      <c r="H102" s="49"/>
      <c r="I102" s="65"/>
      <c r="J102" s="65"/>
      <c r="K102" s="50"/>
      <c r="L102" s="51"/>
      <c r="M102" s="49"/>
      <c r="N102" s="49"/>
      <c r="O102" s="49"/>
      <c r="P102" s="50"/>
    </row>
    <row r="103" spans="1:16" x14ac:dyDescent="0.2">
      <c r="A103" s="39">
        <v>5</v>
      </c>
      <c r="B103" s="40"/>
      <c r="C103" s="106" t="s">
        <v>70</v>
      </c>
      <c r="D103" s="25" t="s">
        <v>67</v>
      </c>
      <c r="E103" s="102">
        <f>E102*4</f>
        <v>12.2</v>
      </c>
      <c r="F103" s="68"/>
      <c r="G103" s="65"/>
      <c r="H103" s="49"/>
      <c r="I103" s="65"/>
      <c r="J103" s="65"/>
      <c r="K103" s="50"/>
      <c r="L103" s="51"/>
      <c r="M103" s="49"/>
      <c r="N103" s="49"/>
      <c r="O103" s="49"/>
      <c r="P103" s="50"/>
    </row>
    <row r="104" spans="1:16" ht="22.5" x14ac:dyDescent="0.2">
      <c r="A104" s="39">
        <v>6</v>
      </c>
      <c r="B104" s="40"/>
      <c r="C104" s="101" t="s">
        <v>251</v>
      </c>
      <c r="D104" s="25" t="s">
        <v>59</v>
      </c>
      <c r="E104" s="102">
        <v>2.31</v>
      </c>
      <c r="F104" s="68"/>
      <c r="G104" s="65"/>
      <c r="H104" s="49"/>
      <c r="I104" s="65"/>
      <c r="J104" s="65"/>
      <c r="K104" s="50"/>
      <c r="L104" s="51"/>
      <c r="M104" s="49"/>
      <c r="N104" s="49"/>
      <c r="O104" s="49"/>
      <c r="P104" s="50"/>
    </row>
    <row r="105" spans="1:16" ht="22.5" x14ac:dyDescent="0.2">
      <c r="A105" s="39">
        <v>7</v>
      </c>
      <c r="B105" s="40"/>
      <c r="C105" s="106" t="s">
        <v>72</v>
      </c>
      <c r="D105" s="25" t="s">
        <v>59</v>
      </c>
      <c r="E105" s="102">
        <f>E104*1.25</f>
        <v>2.89</v>
      </c>
      <c r="F105" s="68"/>
      <c r="G105" s="65"/>
      <c r="H105" s="49"/>
      <c r="I105" s="65"/>
      <c r="J105" s="65"/>
      <c r="K105" s="50"/>
      <c r="L105" s="51"/>
      <c r="M105" s="49"/>
      <c r="N105" s="49"/>
      <c r="O105" s="49"/>
      <c r="P105" s="50"/>
    </row>
    <row r="106" spans="1:16" x14ac:dyDescent="0.2">
      <c r="A106" s="39">
        <v>8</v>
      </c>
      <c r="B106" s="40"/>
      <c r="C106" s="106" t="s">
        <v>73</v>
      </c>
      <c r="D106" s="25" t="s">
        <v>67</v>
      </c>
      <c r="E106" s="102">
        <f>E104*5</f>
        <v>11.55</v>
      </c>
      <c r="F106" s="68"/>
      <c r="G106" s="65"/>
      <c r="H106" s="49"/>
      <c r="I106" s="65"/>
      <c r="J106" s="65"/>
      <c r="K106" s="50"/>
      <c r="L106" s="51"/>
      <c r="M106" s="49"/>
      <c r="N106" s="49"/>
      <c r="O106" s="49"/>
      <c r="P106" s="50"/>
    </row>
    <row r="107" spans="1:16" x14ac:dyDescent="0.2">
      <c r="A107" s="39">
        <v>9</v>
      </c>
      <c r="B107" s="40"/>
      <c r="C107" s="100" t="s">
        <v>74</v>
      </c>
      <c r="D107" s="25" t="s">
        <v>75</v>
      </c>
      <c r="E107" s="102">
        <v>1</v>
      </c>
      <c r="F107" s="68"/>
      <c r="G107" s="65"/>
      <c r="H107" s="49"/>
      <c r="I107" s="65"/>
      <c r="J107" s="65"/>
      <c r="K107" s="50"/>
      <c r="L107" s="51"/>
      <c r="M107" s="49"/>
      <c r="N107" s="49"/>
      <c r="O107" s="49"/>
      <c r="P107" s="50"/>
    </row>
    <row r="108" spans="1:16" x14ac:dyDescent="0.2">
      <c r="A108" s="39">
        <v>10</v>
      </c>
      <c r="B108" s="40"/>
      <c r="C108" s="106" t="s">
        <v>76</v>
      </c>
      <c r="D108" s="25" t="s">
        <v>67</v>
      </c>
      <c r="E108" s="102">
        <f>E104*0.25</f>
        <v>0.57999999999999996</v>
      </c>
      <c r="F108" s="68"/>
      <c r="G108" s="65"/>
      <c r="H108" s="49"/>
      <c r="I108" s="65"/>
      <c r="J108" s="65"/>
      <c r="K108" s="50"/>
      <c r="L108" s="51"/>
      <c r="M108" s="49"/>
      <c r="N108" s="49"/>
      <c r="O108" s="49"/>
      <c r="P108" s="50"/>
    </row>
    <row r="109" spans="1:16" ht="22.5" x14ac:dyDescent="0.2">
      <c r="A109" s="39">
        <v>11</v>
      </c>
      <c r="B109" s="40"/>
      <c r="C109" s="101" t="s">
        <v>252</v>
      </c>
      <c r="D109" s="25" t="s">
        <v>59</v>
      </c>
      <c r="E109" s="102">
        <v>2.31</v>
      </c>
      <c r="F109" s="68"/>
      <c r="G109" s="65"/>
      <c r="H109" s="49"/>
      <c r="I109" s="65"/>
      <c r="J109" s="65"/>
      <c r="K109" s="50"/>
      <c r="L109" s="51"/>
      <c r="M109" s="49"/>
      <c r="N109" s="49"/>
      <c r="O109" s="49"/>
      <c r="P109" s="50"/>
    </row>
    <row r="110" spans="1:16" x14ac:dyDescent="0.2">
      <c r="A110" s="39">
        <v>12</v>
      </c>
      <c r="B110" s="40"/>
      <c r="C110" s="106" t="s">
        <v>78</v>
      </c>
      <c r="D110" s="25" t="s">
        <v>67</v>
      </c>
      <c r="E110" s="102">
        <f>E109*3</f>
        <v>6.93</v>
      </c>
      <c r="F110" s="68"/>
      <c r="G110" s="65"/>
      <c r="H110" s="49"/>
      <c r="I110" s="65"/>
      <c r="J110" s="65"/>
      <c r="K110" s="50"/>
      <c r="L110" s="51"/>
      <c r="M110" s="49"/>
      <c r="N110" s="49"/>
      <c r="O110" s="49"/>
      <c r="P110" s="50"/>
    </row>
    <row r="111" spans="1:16" x14ac:dyDescent="0.2">
      <c r="A111" s="39">
        <v>13</v>
      </c>
      <c r="B111" s="40"/>
      <c r="C111" s="100" t="s">
        <v>74</v>
      </c>
      <c r="D111" s="25" t="s">
        <v>75</v>
      </c>
      <c r="E111" s="102">
        <v>1</v>
      </c>
      <c r="F111" s="68"/>
      <c r="G111" s="65"/>
      <c r="H111" s="49"/>
      <c r="I111" s="65"/>
      <c r="J111" s="65"/>
      <c r="K111" s="50"/>
      <c r="L111" s="51"/>
      <c r="M111" s="49"/>
      <c r="N111" s="49"/>
      <c r="O111" s="49"/>
      <c r="P111" s="50"/>
    </row>
    <row r="112" spans="1:16" ht="22.5" x14ac:dyDescent="0.2">
      <c r="A112" s="39">
        <v>14</v>
      </c>
      <c r="B112" s="40"/>
      <c r="C112" s="101" t="s">
        <v>253</v>
      </c>
      <c r="D112" s="25" t="s">
        <v>59</v>
      </c>
      <c r="E112" s="102">
        <f>E109</f>
        <v>2.31</v>
      </c>
      <c r="F112" s="68"/>
      <c r="G112" s="65"/>
      <c r="H112" s="49"/>
      <c r="I112" s="65"/>
      <c r="J112" s="65"/>
      <c r="K112" s="50"/>
      <c r="L112" s="51"/>
      <c r="M112" s="49"/>
      <c r="N112" s="49"/>
      <c r="O112" s="49"/>
      <c r="P112" s="50"/>
    </row>
    <row r="113" spans="1:16" ht="22.5" x14ac:dyDescent="0.2">
      <c r="A113" s="39">
        <v>15</v>
      </c>
      <c r="B113" s="40"/>
      <c r="C113" s="106" t="s">
        <v>81</v>
      </c>
      <c r="D113" s="25" t="s">
        <v>82</v>
      </c>
      <c r="E113" s="102">
        <f>E112*0.45*1.2</f>
        <v>1.25</v>
      </c>
      <c r="F113" s="68"/>
      <c r="G113" s="65"/>
      <c r="H113" s="49"/>
      <c r="I113" s="65"/>
      <c r="J113" s="65"/>
      <c r="K113" s="50"/>
      <c r="L113" s="51"/>
      <c r="M113" s="49"/>
      <c r="N113" s="49"/>
      <c r="O113" s="49"/>
      <c r="P113" s="50"/>
    </row>
    <row r="114" spans="1:16" x14ac:dyDescent="0.2">
      <c r="A114" s="39">
        <v>16</v>
      </c>
      <c r="B114" s="40"/>
      <c r="C114" s="100" t="s">
        <v>83</v>
      </c>
      <c r="D114" s="25" t="s">
        <v>75</v>
      </c>
      <c r="E114" s="102">
        <v>1</v>
      </c>
      <c r="F114" s="68"/>
      <c r="G114" s="65"/>
      <c r="H114" s="49"/>
      <c r="I114" s="65"/>
      <c r="J114" s="65"/>
      <c r="K114" s="50"/>
      <c r="L114" s="51"/>
      <c r="M114" s="49"/>
      <c r="N114" s="49"/>
      <c r="O114" s="49"/>
      <c r="P114" s="50"/>
    </row>
    <row r="115" spans="1:16" x14ac:dyDescent="0.2">
      <c r="A115" s="39">
        <v>17</v>
      </c>
      <c r="B115" s="40"/>
      <c r="C115" s="101" t="s">
        <v>156</v>
      </c>
      <c r="D115" s="25" t="s">
        <v>92</v>
      </c>
      <c r="E115" s="102">
        <v>6.4</v>
      </c>
      <c r="F115" s="68"/>
      <c r="G115" s="65"/>
      <c r="H115" s="49"/>
      <c r="I115" s="65"/>
      <c r="J115" s="65"/>
      <c r="K115" s="50"/>
      <c r="L115" s="51"/>
      <c r="M115" s="49"/>
      <c r="N115" s="49"/>
      <c r="O115" s="49"/>
      <c r="P115" s="50"/>
    </row>
    <row r="116" spans="1:16" x14ac:dyDescent="0.2">
      <c r="A116" s="39">
        <v>18</v>
      </c>
      <c r="B116" s="40"/>
      <c r="C116" s="100" t="s">
        <v>466</v>
      </c>
      <c r="D116" s="25" t="s">
        <v>92</v>
      </c>
      <c r="E116" s="102">
        <f>E115*1.1</f>
        <v>7.04</v>
      </c>
      <c r="F116" s="68"/>
      <c r="G116" s="65"/>
      <c r="H116" s="49"/>
      <c r="I116" s="65"/>
      <c r="J116" s="65"/>
      <c r="K116" s="50"/>
      <c r="L116" s="51"/>
      <c r="M116" s="49"/>
      <c r="N116" s="49"/>
      <c r="O116" s="49"/>
      <c r="P116" s="50"/>
    </row>
    <row r="117" spans="1:16" x14ac:dyDescent="0.2">
      <c r="A117" s="39">
        <v>19</v>
      </c>
      <c r="B117" s="40"/>
      <c r="C117" s="100" t="s">
        <v>79</v>
      </c>
      <c r="D117" s="25" t="s">
        <v>75</v>
      </c>
      <c r="E117" s="102">
        <v>1</v>
      </c>
      <c r="F117" s="68"/>
      <c r="G117" s="65"/>
      <c r="H117" s="49"/>
      <c r="I117" s="65"/>
      <c r="J117" s="65"/>
      <c r="K117" s="50"/>
      <c r="L117" s="51"/>
      <c r="M117" s="49"/>
      <c r="N117" s="49"/>
      <c r="O117" s="49"/>
      <c r="P117" s="50"/>
    </row>
    <row r="118" spans="1:16" x14ac:dyDescent="0.2">
      <c r="A118" s="39">
        <v>20</v>
      </c>
      <c r="B118" s="40"/>
      <c r="C118" s="101" t="s">
        <v>86</v>
      </c>
      <c r="D118" s="25" t="s">
        <v>59</v>
      </c>
      <c r="E118" s="102">
        <f>E112</f>
        <v>2.31</v>
      </c>
      <c r="F118" s="68"/>
      <c r="G118" s="65"/>
      <c r="H118" s="49"/>
      <c r="I118" s="65"/>
      <c r="J118" s="65"/>
      <c r="K118" s="50"/>
      <c r="L118" s="51"/>
      <c r="M118" s="49"/>
      <c r="N118" s="49"/>
      <c r="O118" s="49"/>
      <c r="P118" s="50"/>
    </row>
    <row r="119" spans="1:16" ht="22.5" x14ac:dyDescent="0.2">
      <c r="A119" s="39">
        <v>21</v>
      </c>
      <c r="B119" s="40"/>
      <c r="C119" s="106" t="s">
        <v>87</v>
      </c>
      <c r="D119" s="25" t="s">
        <v>59</v>
      </c>
      <c r="E119" s="102">
        <f>E118*1.25</f>
        <v>2.89</v>
      </c>
      <c r="F119" s="68"/>
      <c r="G119" s="65"/>
      <c r="H119" s="49"/>
      <c r="I119" s="65"/>
      <c r="J119" s="65"/>
      <c r="K119" s="50"/>
      <c r="L119" s="51"/>
      <c r="M119" s="49"/>
      <c r="N119" s="49"/>
      <c r="O119" s="49"/>
      <c r="P119" s="50"/>
    </row>
    <row r="120" spans="1:16" ht="22.5" x14ac:dyDescent="0.2">
      <c r="A120" s="39">
        <v>22</v>
      </c>
      <c r="B120" s="40"/>
      <c r="C120" s="106" t="s">
        <v>88</v>
      </c>
      <c r="D120" s="25" t="s">
        <v>59</v>
      </c>
      <c r="E120" s="102">
        <f>E118*1.25</f>
        <v>2.89</v>
      </c>
      <c r="F120" s="68"/>
      <c r="G120" s="65"/>
      <c r="H120" s="49"/>
      <c r="I120" s="65"/>
      <c r="J120" s="65"/>
      <c r="K120" s="50"/>
      <c r="L120" s="51"/>
      <c r="M120" s="49"/>
      <c r="N120" s="49"/>
      <c r="O120" s="49"/>
      <c r="P120" s="50"/>
    </row>
    <row r="121" spans="1:16" x14ac:dyDescent="0.2">
      <c r="A121" s="39">
        <v>23</v>
      </c>
      <c r="B121" s="40"/>
      <c r="C121" s="100" t="s">
        <v>89</v>
      </c>
      <c r="D121" s="25" t="s">
        <v>75</v>
      </c>
      <c r="E121" s="102">
        <v>1</v>
      </c>
      <c r="F121" s="68"/>
      <c r="G121" s="65"/>
      <c r="H121" s="49"/>
      <c r="I121" s="65"/>
      <c r="J121" s="65"/>
      <c r="K121" s="50"/>
      <c r="L121" s="51"/>
      <c r="M121" s="49"/>
      <c r="N121" s="49"/>
      <c r="O121" s="49"/>
      <c r="P121" s="50"/>
    </row>
    <row r="122" spans="1:16" x14ac:dyDescent="0.2">
      <c r="A122" s="97">
        <v>7</v>
      </c>
      <c r="B122" s="98"/>
      <c r="C122" s="99" t="s">
        <v>256</v>
      </c>
      <c r="D122" s="25"/>
      <c r="E122" s="102"/>
      <c r="F122" s="68"/>
      <c r="G122" s="65"/>
      <c r="H122" s="49"/>
      <c r="I122" s="65"/>
      <c r="J122" s="65"/>
      <c r="K122" s="50"/>
      <c r="L122" s="51"/>
      <c r="M122" s="49"/>
      <c r="N122" s="49"/>
      <c r="O122" s="49"/>
      <c r="P122" s="50"/>
    </row>
    <row r="123" spans="1:16" ht="22.5" x14ac:dyDescent="0.2">
      <c r="A123" s="39">
        <v>1</v>
      </c>
      <c r="B123" s="40"/>
      <c r="C123" s="101" t="s">
        <v>149</v>
      </c>
      <c r="D123" s="25" t="s">
        <v>118</v>
      </c>
      <c r="E123" s="102">
        <f>(E124+E125)/1.25</f>
        <v>0.34</v>
      </c>
      <c r="F123" s="68"/>
      <c r="G123" s="65"/>
      <c r="H123" s="49"/>
      <c r="I123" s="65"/>
      <c r="J123" s="65"/>
      <c r="K123" s="50"/>
      <c r="L123" s="51"/>
      <c r="M123" s="49"/>
      <c r="N123" s="49"/>
      <c r="O123" s="49"/>
      <c r="P123" s="50"/>
    </row>
    <row r="124" spans="1:16" ht="22.5" x14ac:dyDescent="0.2">
      <c r="A124" s="39">
        <v>2</v>
      </c>
      <c r="B124" s="40"/>
      <c r="C124" s="100" t="s">
        <v>150</v>
      </c>
      <c r="D124" s="25" t="s">
        <v>118</v>
      </c>
      <c r="E124" s="102">
        <f>((5.5*2)/0.5*0.07*0.2*0.94)*1.25</f>
        <v>0.36</v>
      </c>
      <c r="F124" s="68"/>
      <c r="G124" s="65"/>
      <c r="H124" s="49"/>
      <c r="I124" s="65"/>
      <c r="J124" s="65"/>
      <c r="K124" s="50"/>
      <c r="L124" s="51"/>
      <c r="M124" s="49"/>
      <c r="N124" s="49"/>
      <c r="O124" s="49"/>
      <c r="P124" s="50"/>
    </row>
    <row r="125" spans="1:16" x14ac:dyDescent="0.2">
      <c r="A125" s="39">
        <v>3</v>
      </c>
      <c r="B125" s="40"/>
      <c r="C125" s="100" t="s">
        <v>151</v>
      </c>
      <c r="D125" s="25" t="s">
        <v>118</v>
      </c>
      <c r="E125" s="102">
        <f>(5.5*2)*0.045*0.15</f>
        <v>7.0000000000000007E-2</v>
      </c>
      <c r="F125" s="68"/>
      <c r="G125" s="65"/>
      <c r="H125" s="49"/>
      <c r="I125" s="65"/>
      <c r="J125" s="65"/>
      <c r="K125" s="50"/>
      <c r="L125" s="51"/>
      <c r="M125" s="49"/>
      <c r="N125" s="49"/>
      <c r="O125" s="49"/>
      <c r="P125" s="50"/>
    </row>
    <row r="126" spans="1:16" x14ac:dyDescent="0.2">
      <c r="A126" s="39">
        <v>4</v>
      </c>
      <c r="B126" s="40"/>
      <c r="C126" s="100" t="s">
        <v>95</v>
      </c>
      <c r="D126" s="25" t="s">
        <v>75</v>
      </c>
      <c r="E126" s="102">
        <v>1</v>
      </c>
      <c r="F126" s="68"/>
      <c r="G126" s="65"/>
      <c r="H126" s="49"/>
      <c r="I126" s="65"/>
      <c r="J126" s="65"/>
      <c r="K126" s="50"/>
      <c r="L126" s="51"/>
      <c r="M126" s="49"/>
      <c r="N126" s="49"/>
      <c r="O126" s="49"/>
      <c r="P126" s="50"/>
    </row>
    <row r="127" spans="1:16" x14ac:dyDescent="0.2">
      <c r="A127" s="39">
        <v>5</v>
      </c>
      <c r="B127" s="40"/>
      <c r="C127" s="101" t="s">
        <v>152</v>
      </c>
      <c r="D127" s="25" t="s">
        <v>59</v>
      </c>
      <c r="E127" s="102">
        <f>(5.5*2)*1.65</f>
        <v>18.149999999999999</v>
      </c>
      <c r="F127" s="68"/>
      <c r="G127" s="65"/>
      <c r="H127" s="49"/>
      <c r="I127" s="65"/>
      <c r="J127" s="65"/>
      <c r="K127" s="50"/>
      <c r="L127" s="51"/>
      <c r="M127" s="49"/>
      <c r="N127" s="49"/>
      <c r="O127" s="49"/>
      <c r="P127" s="50"/>
    </row>
    <row r="128" spans="1:16" x14ac:dyDescent="0.2">
      <c r="A128" s="39">
        <v>6</v>
      </c>
      <c r="B128" s="40"/>
      <c r="C128" s="100" t="s">
        <v>467</v>
      </c>
      <c r="D128" s="25" t="s">
        <v>59</v>
      </c>
      <c r="E128" s="102">
        <f>E127*1.15</f>
        <v>20.87</v>
      </c>
      <c r="F128" s="68"/>
      <c r="G128" s="65"/>
      <c r="H128" s="49"/>
      <c r="I128" s="65"/>
      <c r="J128" s="65"/>
      <c r="K128" s="50"/>
      <c r="L128" s="51"/>
      <c r="M128" s="49"/>
      <c r="N128" s="49"/>
      <c r="O128" s="49"/>
      <c r="P128" s="50"/>
    </row>
    <row r="129" spans="1:16" x14ac:dyDescent="0.2">
      <c r="A129" s="39">
        <v>7</v>
      </c>
      <c r="B129" s="40"/>
      <c r="C129" s="100" t="s">
        <v>95</v>
      </c>
      <c r="D129" s="25" t="s">
        <v>75</v>
      </c>
      <c r="E129" s="102">
        <v>1</v>
      </c>
      <c r="F129" s="68"/>
      <c r="G129" s="65"/>
      <c r="H129" s="49"/>
      <c r="I129" s="65"/>
      <c r="J129" s="65"/>
      <c r="K129" s="50"/>
      <c r="L129" s="51"/>
      <c r="M129" s="49"/>
      <c r="N129" s="49"/>
      <c r="O129" s="49"/>
      <c r="P129" s="50"/>
    </row>
    <row r="130" spans="1:16" ht="22.5" x14ac:dyDescent="0.2">
      <c r="A130" s="39">
        <v>8</v>
      </c>
      <c r="B130" s="40"/>
      <c r="C130" s="101" t="s">
        <v>153</v>
      </c>
      <c r="D130" s="25" t="s">
        <v>59</v>
      </c>
      <c r="E130" s="102">
        <f>(5.5*2)*0.5</f>
        <v>5.5</v>
      </c>
      <c r="F130" s="68"/>
      <c r="G130" s="65"/>
      <c r="H130" s="49"/>
      <c r="I130" s="65"/>
      <c r="J130" s="65"/>
      <c r="K130" s="50"/>
      <c r="L130" s="51"/>
      <c r="M130" s="49"/>
      <c r="N130" s="49"/>
      <c r="O130" s="49"/>
      <c r="P130" s="50"/>
    </row>
    <row r="131" spans="1:16" x14ac:dyDescent="0.2">
      <c r="A131" s="39">
        <v>9</v>
      </c>
      <c r="B131" s="40"/>
      <c r="C131" s="100" t="s">
        <v>468</v>
      </c>
      <c r="D131" s="25" t="s">
        <v>59</v>
      </c>
      <c r="E131" s="102">
        <f>E130*1.15</f>
        <v>6.33</v>
      </c>
      <c r="F131" s="68"/>
      <c r="G131" s="65"/>
      <c r="H131" s="49"/>
      <c r="I131" s="65"/>
      <c r="J131" s="65"/>
      <c r="K131" s="50"/>
      <c r="L131" s="51"/>
      <c r="M131" s="49"/>
      <c r="N131" s="49"/>
      <c r="O131" s="49"/>
      <c r="P131" s="50"/>
    </row>
    <row r="132" spans="1:16" x14ac:dyDescent="0.2">
      <c r="A132" s="39">
        <v>10</v>
      </c>
      <c r="B132" s="40"/>
      <c r="C132" s="100" t="s">
        <v>95</v>
      </c>
      <c r="D132" s="25" t="s">
        <v>75</v>
      </c>
      <c r="E132" s="102">
        <v>1</v>
      </c>
      <c r="F132" s="68"/>
      <c r="G132" s="65"/>
      <c r="H132" s="49"/>
      <c r="I132" s="65"/>
      <c r="J132" s="65"/>
      <c r="K132" s="50"/>
      <c r="L132" s="51"/>
      <c r="M132" s="49"/>
      <c r="N132" s="49"/>
      <c r="O132" s="49"/>
      <c r="P132" s="50"/>
    </row>
    <row r="133" spans="1:16" ht="22.5" x14ac:dyDescent="0.2">
      <c r="A133" s="39">
        <v>11</v>
      </c>
      <c r="B133" s="40"/>
      <c r="C133" s="101" t="s">
        <v>257</v>
      </c>
      <c r="D133" s="25" t="s">
        <v>59</v>
      </c>
      <c r="E133" s="102">
        <f>(5.5*2)*1.32</f>
        <v>14.52</v>
      </c>
      <c r="F133" s="68"/>
      <c r="G133" s="65"/>
      <c r="H133" s="49"/>
      <c r="I133" s="65"/>
      <c r="J133" s="65"/>
      <c r="K133" s="50"/>
      <c r="L133" s="51"/>
      <c r="M133" s="49"/>
      <c r="N133" s="49"/>
      <c r="O133" s="49"/>
      <c r="P133" s="50"/>
    </row>
    <row r="134" spans="1:16" ht="22.5" x14ac:dyDescent="0.2">
      <c r="A134" s="39">
        <v>12</v>
      </c>
      <c r="B134" s="40"/>
      <c r="C134" s="100" t="s">
        <v>469</v>
      </c>
      <c r="D134" s="25" t="s">
        <v>59</v>
      </c>
      <c r="E134" s="102">
        <f>E133*1.15</f>
        <v>16.7</v>
      </c>
      <c r="F134" s="68"/>
      <c r="G134" s="65"/>
      <c r="H134" s="49"/>
      <c r="I134" s="65"/>
      <c r="J134" s="65"/>
      <c r="K134" s="50"/>
      <c r="L134" s="51"/>
      <c r="M134" s="49"/>
      <c r="N134" s="49"/>
      <c r="O134" s="49"/>
      <c r="P134" s="50"/>
    </row>
    <row r="135" spans="1:16" ht="22.5" x14ac:dyDescent="0.2">
      <c r="A135" s="39">
        <v>13</v>
      </c>
      <c r="B135" s="40"/>
      <c r="C135" s="100" t="s">
        <v>470</v>
      </c>
      <c r="D135" s="25" t="s">
        <v>59</v>
      </c>
      <c r="E135" s="102">
        <f>E133*1.15</f>
        <v>16.7</v>
      </c>
      <c r="F135" s="68"/>
      <c r="G135" s="65"/>
      <c r="H135" s="49"/>
      <c r="I135" s="65"/>
      <c r="J135" s="65"/>
      <c r="K135" s="50"/>
      <c r="L135" s="51"/>
      <c r="M135" s="49"/>
      <c r="N135" s="49"/>
      <c r="O135" s="49"/>
      <c r="P135" s="50"/>
    </row>
    <row r="136" spans="1:16" ht="22.5" x14ac:dyDescent="0.2">
      <c r="A136" s="39">
        <v>14</v>
      </c>
      <c r="B136" s="40"/>
      <c r="C136" s="100" t="s">
        <v>449</v>
      </c>
      <c r="D136" s="25" t="s">
        <v>59</v>
      </c>
      <c r="E136" s="102">
        <f>E133*1.15</f>
        <v>16.7</v>
      </c>
      <c r="F136" s="68"/>
      <c r="G136" s="65"/>
      <c r="H136" s="49"/>
      <c r="I136" s="65"/>
      <c r="J136" s="65"/>
      <c r="K136" s="50"/>
      <c r="L136" s="51"/>
      <c r="M136" s="49"/>
      <c r="N136" s="49"/>
      <c r="O136" s="49"/>
      <c r="P136" s="50"/>
    </row>
    <row r="137" spans="1:16" x14ac:dyDescent="0.2">
      <c r="A137" s="39">
        <v>15</v>
      </c>
      <c r="B137" s="40"/>
      <c r="C137" s="100" t="s">
        <v>79</v>
      </c>
      <c r="D137" s="25" t="s">
        <v>75</v>
      </c>
      <c r="E137" s="102">
        <v>1</v>
      </c>
      <c r="F137" s="68"/>
      <c r="G137" s="65"/>
      <c r="H137" s="49"/>
      <c r="I137" s="65"/>
      <c r="J137" s="65"/>
      <c r="K137" s="50"/>
      <c r="L137" s="51"/>
      <c r="M137" s="49"/>
      <c r="N137" s="49"/>
      <c r="O137" s="49"/>
      <c r="P137" s="50"/>
    </row>
    <row r="138" spans="1:16" x14ac:dyDescent="0.2">
      <c r="A138" s="39">
        <v>16</v>
      </c>
      <c r="B138" s="40"/>
      <c r="C138" s="101" t="s">
        <v>156</v>
      </c>
      <c r="D138" s="25" t="s">
        <v>92</v>
      </c>
      <c r="E138" s="102">
        <f>(5.5+1.2)*2*2</f>
        <v>26.8</v>
      </c>
      <c r="F138" s="68"/>
      <c r="G138" s="65"/>
      <c r="H138" s="49"/>
      <c r="I138" s="65"/>
      <c r="J138" s="65"/>
      <c r="K138" s="50"/>
      <c r="L138" s="51"/>
      <c r="M138" s="49"/>
      <c r="N138" s="49"/>
      <c r="O138" s="49"/>
      <c r="P138" s="50"/>
    </row>
    <row r="139" spans="1:16" x14ac:dyDescent="0.2">
      <c r="A139" s="39">
        <v>17</v>
      </c>
      <c r="B139" s="40"/>
      <c r="C139" s="100" t="s">
        <v>466</v>
      </c>
      <c r="D139" s="25" t="s">
        <v>92</v>
      </c>
      <c r="E139" s="102">
        <f>E138*1.15</f>
        <v>30.82</v>
      </c>
      <c r="F139" s="68"/>
      <c r="G139" s="65"/>
      <c r="H139" s="49"/>
      <c r="I139" s="65"/>
      <c r="J139" s="65"/>
      <c r="K139" s="50"/>
      <c r="L139" s="51"/>
      <c r="M139" s="49"/>
      <c r="N139" s="49"/>
      <c r="O139" s="49"/>
      <c r="P139" s="50"/>
    </row>
    <row r="140" spans="1:16" x14ac:dyDescent="0.2">
      <c r="A140" s="39">
        <v>18</v>
      </c>
      <c r="B140" s="40"/>
      <c r="C140" s="100" t="s">
        <v>146</v>
      </c>
      <c r="D140" s="25" t="s">
        <v>75</v>
      </c>
      <c r="E140" s="102">
        <v>1</v>
      </c>
      <c r="F140" s="68"/>
      <c r="G140" s="65"/>
      <c r="H140" s="49"/>
      <c r="I140" s="65"/>
      <c r="J140" s="65"/>
      <c r="K140" s="50"/>
      <c r="L140" s="51"/>
      <c r="M140" s="49"/>
      <c r="N140" s="49"/>
      <c r="O140" s="49"/>
      <c r="P140" s="50"/>
    </row>
    <row r="141" spans="1:16" x14ac:dyDescent="0.2">
      <c r="A141" s="39">
        <v>19</v>
      </c>
      <c r="B141" s="40"/>
      <c r="C141" s="101" t="s">
        <v>86</v>
      </c>
      <c r="D141" s="25" t="s">
        <v>59</v>
      </c>
      <c r="E141" s="102">
        <f>E133</f>
        <v>14.52</v>
      </c>
      <c r="F141" s="68"/>
      <c r="G141" s="65"/>
      <c r="H141" s="49"/>
      <c r="I141" s="65"/>
      <c r="J141" s="65"/>
      <c r="K141" s="50"/>
      <c r="L141" s="51"/>
      <c r="M141" s="49"/>
      <c r="N141" s="49"/>
      <c r="O141" s="49"/>
      <c r="P141" s="50"/>
    </row>
    <row r="142" spans="1:16" ht="22.5" x14ac:dyDescent="0.2">
      <c r="A142" s="39">
        <v>20</v>
      </c>
      <c r="B142" s="40"/>
      <c r="C142" s="106" t="s">
        <v>87</v>
      </c>
      <c r="D142" s="25" t="s">
        <v>59</v>
      </c>
      <c r="E142" s="102">
        <f>E141*1.25</f>
        <v>18.149999999999999</v>
      </c>
      <c r="F142" s="68"/>
      <c r="G142" s="65"/>
      <c r="H142" s="49"/>
      <c r="I142" s="65"/>
      <c r="J142" s="65"/>
      <c r="K142" s="50"/>
      <c r="L142" s="51"/>
      <c r="M142" s="49"/>
      <c r="N142" s="49"/>
      <c r="O142" s="49"/>
      <c r="P142" s="50"/>
    </row>
    <row r="143" spans="1:16" ht="22.5" x14ac:dyDescent="0.2">
      <c r="A143" s="39">
        <v>21</v>
      </c>
      <c r="B143" s="40"/>
      <c r="C143" s="106" t="s">
        <v>88</v>
      </c>
      <c r="D143" s="25" t="s">
        <v>59</v>
      </c>
      <c r="E143" s="102">
        <f>E141*1.25</f>
        <v>18.149999999999999</v>
      </c>
      <c r="F143" s="68"/>
      <c r="G143" s="65"/>
      <c r="H143" s="49"/>
      <c r="I143" s="65"/>
      <c r="J143" s="65"/>
      <c r="K143" s="50"/>
      <c r="L143" s="51"/>
      <c r="M143" s="49"/>
      <c r="N143" s="49"/>
      <c r="O143" s="49"/>
      <c r="P143" s="50"/>
    </row>
    <row r="144" spans="1:16" ht="12" thickBot="1" x14ac:dyDescent="0.25">
      <c r="A144" s="39">
        <v>22</v>
      </c>
      <c r="B144" s="40"/>
      <c r="C144" s="100" t="s">
        <v>89</v>
      </c>
      <c r="D144" s="25" t="s">
        <v>75</v>
      </c>
      <c r="E144" s="102">
        <v>1</v>
      </c>
      <c r="F144" s="68"/>
      <c r="G144" s="65"/>
      <c r="H144" s="49"/>
      <c r="I144" s="65"/>
      <c r="J144" s="65"/>
      <c r="K144" s="50"/>
      <c r="L144" s="51"/>
      <c r="M144" s="49"/>
      <c r="N144" s="49"/>
      <c r="O144" s="49"/>
      <c r="P144" s="50"/>
    </row>
    <row r="145" spans="1:16" ht="12" thickBot="1" x14ac:dyDescent="0.25">
      <c r="A145" s="175" t="s">
        <v>130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7"/>
      <c r="L145" s="69">
        <f>SUM(L14:L144)</f>
        <v>0</v>
      </c>
      <c r="M145" s="70">
        <f>SUM(M14:M144)</f>
        <v>0</v>
      </c>
      <c r="N145" s="70">
        <f>SUM(N14:N144)</f>
        <v>0</v>
      </c>
      <c r="O145" s="70">
        <f>SUM(O14:O144)</f>
        <v>0</v>
      </c>
      <c r="P145" s="71">
        <f>SUM(P14:P144)</f>
        <v>0</v>
      </c>
    </row>
    <row r="146" spans="1:16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">
      <c r="A148" s="1" t="s">
        <v>14</v>
      </c>
      <c r="B148" s="17"/>
      <c r="C148" s="174">
        <f>'Kops a'!C34:H34</f>
        <v>0</v>
      </c>
      <c r="D148" s="174"/>
      <c r="E148" s="174"/>
      <c r="F148" s="174"/>
      <c r="G148" s="174"/>
      <c r="H148" s="174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">
      <c r="A149" s="17"/>
      <c r="B149" s="17"/>
      <c r="C149" s="109" t="s">
        <v>15</v>
      </c>
      <c r="D149" s="109"/>
      <c r="E149" s="109"/>
      <c r="F149" s="109"/>
      <c r="G149" s="109"/>
      <c r="H149" s="109"/>
      <c r="I149" s="17"/>
      <c r="J149" s="17"/>
      <c r="K149" s="17"/>
      <c r="L149" s="17"/>
      <c r="M149" s="17"/>
      <c r="N149" s="17"/>
      <c r="O149" s="17"/>
      <c r="P149" s="17"/>
    </row>
    <row r="150" spans="1:16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x14ac:dyDescent="0.2">
      <c r="A151" s="89" t="str">
        <f>'Kops a'!A37</f>
        <v>Tāme sastādīta 2021. gada __. ___________</v>
      </c>
      <c r="B151" s="90"/>
      <c r="C151" s="90"/>
      <c r="D151" s="90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x14ac:dyDescent="0.2">
      <c r="A153" s="1" t="s">
        <v>37</v>
      </c>
      <c r="B153" s="17"/>
      <c r="C153" s="174">
        <f>'Kops a'!C39:H39</f>
        <v>0</v>
      </c>
      <c r="D153" s="174"/>
      <c r="E153" s="174"/>
      <c r="F153" s="174"/>
      <c r="G153" s="174"/>
      <c r="H153" s="174"/>
      <c r="I153" s="17"/>
      <c r="J153" s="17"/>
      <c r="K153" s="17"/>
      <c r="L153" s="17"/>
      <c r="M153" s="17"/>
      <c r="N153" s="17"/>
      <c r="O153" s="17"/>
      <c r="P153" s="17"/>
    </row>
    <row r="154" spans="1:16" x14ac:dyDescent="0.2">
      <c r="A154" s="17"/>
      <c r="B154" s="17"/>
      <c r="C154" s="109" t="s">
        <v>15</v>
      </c>
      <c r="D154" s="109"/>
      <c r="E154" s="109"/>
      <c r="F154" s="109"/>
      <c r="G154" s="109"/>
      <c r="H154" s="109"/>
      <c r="I154" s="17"/>
      <c r="J154" s="17"/>
      <c r="K154" s="17"/>
      <c r="L154" s="17"/>
      <c r="M154" s="17"/>
      <c r="N154" s="17"/>
      <c r="O154" s="17"/>
      <c r="P154" s="17"/>
    </row>
    <row r="155" spans="1:16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x14ac:dyDescent="0.2">
      <c r="A156" s="89" t="s">
        <v>54</v>
      </c>
      <c r="B156" s="90"/>
      <c r="C156" s="94">
        <f>'Kops a'!C42</f>
        <v>0</v>
      </c>
      <c r="D156" s="52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</sheetData>
  <mergeCells count="22">
    <mergeCell ref="C154:H154"/>
    <mergeCell ref="C4:I4"/>
    <mergeCell ref="F12:K12"/>
    <mergeCell ref="J9:M9"/>
    <mergeCell ref="D8:L8"/>
    <mergeCell ref="A145:K145"/>
    <mergeCell ref="C148:H148"/>
    <mergeCell ref="C149:H149"/>
    <mergeCell ref="C153:H153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4 A14:G144">
    <cfRule type="cellIs" dxfId="119" priority="31" operator="equal">
      <formula>0</formula>
    </cfRule>
  </conditionalFormatting>
  <conditionalFormatting sqref="N9:O9 K14:P144 H14:H144">
    <cfRule type="cellIs" dxfId="118" priority="30" operator="equal">
      <formula>0</formula>
    </cfRule>
  </conditionalFormatting>
  <conditionalFormatting sqref="C2:I2">
    <cfRule type="cellIs" dxfId="117" priority="27" operator="equal">
      <formula>0</formula>
    </cfRule>
  </conditionalFormatting>
  <conditionalFormatting sqref="O10">
    <cfRule type="cellIs" dxfId="116" priority="26" operator="equal">
      <formula>"20__. gada __. _________"</formula>
    </cfRule>
  </conditionalFormatting>
  <conditionalFormatting sqref="A145:K145">
    <cfRule type="containsText" dxfId="115" priority="25" operator="containsText" text="Tiešās izmaksas kopā, t. sk. darba devēja sociālais nodoklis __.__% ">
      <formula>NOT(ISERROR(SEARCH("Tiešās izmaksas kopā, t. sk. darba devēja sociālais nodoklis __.__% ",A145)))</formula>
    </cfRule>
  </conditionalFormatting>
  <conditionalFormatting sqref="L145:P145">
    <cfRule type="cellIs" dxfId="114" priority="20" operator="equal">
      <formula>0</formula>
    </cfRule>
  </conditionalFormatting>
  <conditionalFormatting sqref="C4:I4">
    <cfRule type="cellIs" dxfId="113" priority="19" operator="equal">
      <formula>0</formula>
    </cfRule>
  </conditionalFormatting>
  <conditionalFormatting sqref="D5:L8">
    <cfRule type="cellIs" dxfId="112" priority="16" operator="equal">
      <formula>0</formula>
    </cfRule>
  </conditionalFormatting>
  <conditionalFormatting sqref="P10">
    <cfRule type="cellIs" dxfId="111" priority="12" operator="equal">
      <formula>"20__. gada __. _________"</formula>
    </cfRule>
  </conditionalFormatting>
  <conditionalFormatting sqref="C153:H153">
    <cfRule type="cellIs" dxfId="110" priority="9" operator="equal">
      <formula>0</formula>
    </cfRule>
  </conditionalFormatting>
  <conditionalFormatting sqref="C148:H148">
    <cfRule type="cellIs" dxfId="109" priority="8" operator="equal">
      <formula>0</formula>
    </cfRule>
  </conditionalFormatting>
  <conditionalFormatting sqref="C153:H153 C156 C148:H148">
    <cfRule type="cellIs" dxfId="108" priority="7" operator="equal">
      <formula>0</formula>
    </cfRule>
  </conditionalFormatting>
  <conditionalFormatting sqref="D1">
    <cfRule type="cellIs" dxfId="107" priority="6" operator="equal">
      <formula>0</formula>
    </cfRule>
  </conditionalFormatting>
  <conditionalFormatting sqref="A9">
    <cfRule type="containsText" dxfId="106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0B610FE1-6F17-46AF-982B-27B20E80701D}">
            <xm:f>NOT(ISERROR(SEARCH("Tāme sastādīta ____. gada ___. ______________",A151)))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A151</xm:sqref>
        </x14:conditionalFormatting>
        <x14:conditionalFormatting xmlns:xm="http://schemas.microsoft.com/office/excel/2006/main">
          <x14:cfRule type="containsText" priority="10" operator="containsText" id="{F3EAEDA8-031E-4BF8-B71A-4A6D64C3BFEB}">
            <xm:f>NOT(ISERROR(SEARCH("Sertifikāta Nr. _________________________________",A156)))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A156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>
    <pageSetUpPr fitToPage="1"/>
  </sheetPr>
  <dimension ref="A1:P49"/>
  <sheetViews>
    <sheetView topLeftCell="A13" workbookViewId="0">
      <selection activeCell="C32" sqref="C32:C33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8" t="s">
        <v>38</v>
      </c>
      <c r="D1" s="53">
        <f>'Kops a'!A19</f>
        <v>5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58" t="s">
        <v>371</v>
      </c>
      <c r="D2" s="158"/>
      <c r="E2" s="158"/>
      <c r="F2" s="158"/>
      <c r="G2" s="158"/>
      <c r="H2" s="158"/>
      <c r="I2" s="158"/>
      <c r="J2" s="30"/>
    </row>
    <row r="3" spans="1:16" x14ac:dyDescent="0.2">
      <c r="A3" s="31"/>
      <c r="B3" s="31"/>
      <c r="C3" s="118" t="s">
        <v>17</v>
      </c>
      <c r="D3" s="118"/>
      <c r="E3" s="118"/>
      <c r="F3" s="118"/>
      <c r="G3" s="118"/>
      <c r="H3" s="118"/>
      <c r="I3" s="118"/>
      <c r="J3" s="31"/>
    </row>
    <row r="4" spans="1:16" x14ac:dyDescent="0.2">
      <c r="A4" s="31"/>
      <c r="B4" s="31"/>
      <c r="C4" s="159" t="s">
        <v>52</v>
      </c>
      <c r="D4" s="159"/>
      <c r="E4" s="159"/>
      <c r="F4" s="159"/>
      <c r="G4" s="159"/>
      <c r="H4" s="159"/>
      <c r="I4" s="159"/>
      <c r="J4" s="31"/>
    </row>
    <row r="5" spans="1:16" x14ac:dyDescent="0.2">
      <c r="A5" s="23"/>
      <c r="B5" s="23"/>
      <c r="C5" s="28" t="s">
        <v>5</v>
      </c>
      <c r="D5" s="171" t="str">
        <f>'Kops a'!D6</f>
        <v>Daudzdzīvokļu dzīvojamās mājas vienkāršotas fasādes atjaunošana</v>
      </c>
      <c r="E5" s="171"/>
      <c r="F5" s="171"/>
      <c r="G5" s="171"/>
      <c r="H5" s="171"/>
      <c r="I5" s="171"/>
      <c r="J5" s="171"/>
      <c r="K5" s="171"/>
      <c r="L5" s="171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1" t="str">
        <f>'Kops a'!D7</f>
        <v>Daudzdzīvokļu dzīvojamās mājas, Stacijas ielā 12, Olainē vienkāršotas fasādes atjaunošana</v>
      </c>
      <c r="E6" s="171"/>
      <c r="F6" s="171"/>
      <c r="G6" s="171"/>
      <c r="H6" s="171"/>
      <c r="I6" s="171"/>
      <c r="J6" s="171"/>
      <c r="K6" s="171"/>
      <c r="L6" s="171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1" t="str">
        <f>'Kops a'!D8</f>
        <v>Stacijas iela 12, Olaine</v>
      </c>
      <c r="E7" s="171"/>
      <c r="F7" s="171"/>
      <c r="G7" s="171"/>
      <c r="H7" s="171"/>
      <c r="I7" s="171"/>
      <c r="J7" s="171"/>
      <c r="K7" s="171"/>
      <c r="L7" s="17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1" t="str">
        <f>'Kops a'!D9</f>
        <v>Iepirkums Nr. AS OŪS 2021/13_E</v>
      </c>
      <c r="E8" s="171"/>
      <c r="F8" s="171"/>
      <c r="G8" s="171"/>
      <c r="H8" s="171"/>
      <c r="I8" s="171"/>
      <c r="J8" s="171"/>
      <c r="K8" s="171"/>
      <c r="L8" s="171"/>
      <c r="M8" s="17"/>
      <c r="N8" s="17"/>
      <c r="O8" s="17"/>
      <c r="P8" s="17"/>
    </row>
    <row r="9" spans="1:16" ht="11.25" customHeight="1" x14ac:dyDescent="0.2">
      <c r="A9" s="157" t="s">
        <v>377</v>
      </c>
      <c r="B9" s="157"/>
      <c r="C9" s="157"/>
      <c r="D9" s="157"/>
      <c r="E9" s="157"/>
      <c r="F9" s="157"/>
      <c r="G9" s="157"/>
      <c r="H9" s="157"/>
      <c r="I9" s="157"/>
      <c r="J9" s="163" t="s">
        <v>39</v>
      </c>
      <c r="K9" s="163"/>
      <c r="L9" s="163"/>
      <c r="M9" s="163"/>
      <c r="N9" s="170">
        <f>P37</f>
        <v>0</v>
      </c>
      <c r="O9" s="170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2"/>
      <c r="P10" s="91" t="str">
        <f>A43</f>
        <v>Tāme sastādīta 2021. gada __. ___________</v>
      </c>
    </row>
    <row r="11" spans="1:16" ht="12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29" t="s">
        <v>23</v>
      </c>
      <c r="B12" s="165" t="s">
        <v>40</v>
      </c>
      <c r="C12" s="161" t="s">
        <v>41</v>
      </c>
      <c r="D12" s="168" t="s">
        <v>42</v>
      </c>
      <c r="E12" s="172" t="s">
        <v>43</v>
      </c>
      <c r="F12" s="160" t="s">
        <v>44</v>
      </c>
      <c r="G12" s="161"/>
      <c r="H12" s="161"/>
      <c r="I12" s="161"/>
      <c r="J12" s="161"/>
      <c r="K12" s="162"/>
      <c r="L12" s="160" t="s">
        <v>45</v>
      </c>
      <c r="M12" s="161"/>
      <c r="N12" s="161"/>
      <c r="O12" s="161"/>
      <c r="P12" s="162"/>
    </row>
    <row r="13" spans="1:16" ht="126.75" customHeight="1" thickBot="1" x14ac:dyDescent="0.25">
      <c r="A13" s="164"/>
      <c r="B13" s="166"/>
      <c r="C13" s="167"/>
      <c r="D13" s="169"/>
      <c r="E13" s="173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4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4" t="s">
        <v>51</v>
      </c>
    </row>
    <row r="14" spans="1:16" x14ac:dyDescent="0.2">
      <c r="A14" s="97">
        <v>1</v>
      </c>
      <c r="B14" s="98"/>
      <c r="C14" s="99" t="s">
        <v>55</v>
      </c>
      <c r="D14" s="25"/>
      <c r="E14" s="67"/>
      <c r="F14" s="68"/>
      <c r="G14" s="65"/>
      <c r="H14" s="49">
        <f>ROUND(F14*G14,2)</f>
        <v>0</v>
      </c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9">
        <v>1</v>
      </c>
      <c r="B15" s="40"/>
      <c r="C15" s="101" t="s">
        <v>258</v>
      </c>
      <c r="D15" s="25" t="s">
        <v>59</v>
      </c>
      <c r="E15" s="102">
        <v>249.7</v>
      </c>
      <c r="F15" s="68"/>
      <c r="G15" s="65"/>
      <c r="H15" s="49"/>
      <c r="I15" s="65"/>
      <c r="J15" s="65"/>
      <c r="K15" s="50"/>
      <c r="L15" s="51"/>
      <c r="M15" s="49"/>
      <c r="N15" s="49"/>
      <c r="O15" s="49"/>
      <c r="P15" s="50"/>
    </row>
    <row r="16" spans="1:16" x14ac:dyDescent="0.2">
      <c r="A16" s="97">
        <v>2</v>
      </c>
      <c r="B16" s="103"/>
      <c r="C16" s="99" t="s">
        <v>259</v>
      </c>
      <c r="D16" s="25"/>
      <c r="E16" s="102"/>
      <c r="F16" s="68"/>
      <c r="G16" s="65"/>
      <c r="H16" s="49"/>
      <c r="I16" s="65"/>
      <c r="J16" s="65"/>
      <c r="K16" s="50"/>
      <c r="L16" s="51"/>
      <c r="M16" s="49"/>
      <c r="N16" s="49"/>
      <c r="O16" s="49"/>
      <c r="P16" s="50"/>
    </row>
    <row r="17" spans="1:16" x14ac:dyDescent="0.2">
      <c r="A17" s="39">
        <v>1</v>
      </c>
      <c r="B17" s="40"/>
      <c r="C17" s="101" t="s">
        <v>260</v>
      </c>
      <c r="D17" s="25" t="s">
        <v>59</v>
      </c>
      <c r="E17" s="102">
        <v>249.7</v>
      </c>
      <c r="F17" s="68"/>
      <c r="G17" s="65"/>
      <c r="H17" s="49"/>
      <c r="I17" s="65"/>
      <c r="J17" s="65"/>
      <c r="K17" s="50"/>
      <c r="L17" s="51"/>
      <c r="M17" s="49"/>
      <c r="N17" s="49"/>
      <c r="O17" s="49"/>
      <c r="P17" s="50"/>
    </row>
    <row r="18" spans="1:16" ht="22.5" x14ac:dyDescent="0.2">
      <c r="A18" s="39">
        <v>2</v>
      </c>
      <c r="B18" s="40"/>
      <c r="C18" s="101" t="s">
        <v>261</v>
      </c>
      <c r="D18" s="25" t="s">
        <v>59</v>
      </c>
      <c r="E18" s="102">
        <v>249.7</v>
      </c>
      <c r="F18" s="68"/>
      <c r="G18" s="65"/>
      <c r="H18" s="49"/>
      <c r="I18" s="65"/>
      <c r="J18" s="65"/>
      <c r="K18" s="50"/>
      <c r="L18" s="51"/>
      <c r="M18" s="49"/>
      <c r="N18" s="49"/>
      <c r="O18" s="49"/>
      <c r="P18" s="50"/>
    </row>
    <row r="19" spans="1:16" ht="22.5" x14ac:dyDescent="0.2">
      <c r="A19" s="39">
        <v>3</v>
      </c>
      <c r="B19" s="40"/>
      <c r="C19" s="106" t="s">
        <v>262</v>
      </c>
      <c r="D19" s="25" t="s">
        <v>59</v>
      </c>
      <c r="E19" s="102">
        <f>E18*1.1</f>
        <v>274.67</v>
      </c>
      <c r="F19" s="68"/>
      <c r="G19" s="65"/>
      <c r="H19" s="49"/>
      <c r="I19" s="65"/>
      <c r="J19" s="65"/>
      <c r="K19" s="50"/>
      <c r="L19" s="51"/>
      <c r="M19" s="49"/>
      <c r="N19" s="49"/>
      <c r="O19" s="49"/>
      <c r="P19" s="50"/>
    </row>
    <row r="20" spans="1:16" x14ac:dyDescent="0.2">
      <c r="A20" s="39">
        <v>4</v>
      </c>
      <c r="B20" s="40"/>
      <c r="C20" s="106" t="s">
        <v>187</v>
      </c>
      <c r="D20" s="25" t="s">
        <v>67</v>
      </c>
      <c r="E20" s="102">
        <f>E18*6.5</f>
        <v>1623.05</v>
      </c>
      <c r="F20" s="68"/>
      <c r="G20" s="65"/>
      <c r="H20" s="49"/>
      <c r="I20" s="65"/>
      <c r="J20" s="65"/>
      <c r="K20" s="50"/>
      <c r="L20" s="51"/>
      <c r="M20" s="49"/>
      <c r="N20" s="49"/>
      <c r="O20" s="49"/>
      <c r="P20" s="50"/>
    </row>
    <row r="21" spans="1:16" x14ac:dyDescent="0.2">
      <c r="A21" s="39">
        <v>5</v>
      </c>
      <c r="B21" s="40"/>
      <c r="C21" s="100" t="s">
        <v>185</v>
      </c>
      <c r="D21" s="25" t="s">
        <v>75</v>
      </c>
      <c r="E21" s="102">
        <v>1</v>
      </c>
      <c r="F21" s="68"/>
      <c r="G21" s="65"/>
      <c r="H21" s="49"/>
      <c r="I21" s="65"/>
      <c r="J21" s="65"/>
      <c r="K21" s="50"/>
      <c r="L21" s="51"/>
      <c r="M21" s="49"/>
      <c r="N21" s="49"/>
      <c r="O21" s="49"/>
      <c r="P21" s="50"/>
    </row>
    <row r="22" spans="1:16" x14ac:dyDescent="0.2">
      <c r="A22" s="39">
        <v>6</v>
      </c>
      <c r="B22" s="40"/>
      <c r="C22" s="101" t="s">
        <v>263</v>
      </c>
      <c r="D22" s="25" t="s">
        <v>59</v>
      </c>
      <c r="E22" s="102">
        <f>E18</f>
        <v>249.7</v>
      </c>
      <c r="F22" s="68"/>
      <c r="G22" s="65"/>
      <c r="H22" s="49"/>
      <c r="I22" s="65"/>
      <c r="J22" s="65"/>
      <c r="K22" s="50"/>
      <c r="L22" s="51"/>
      <c r="M22" s="49"/>
      <c r="N22" s="49"/>
      <c r="O22" s="49"/>
      <c r="P22" s="50"/>
    </row>
    <row r="23" spans="1:16" ht="22.5" x14ac:dyDescent="0.2">
      <c r="A23" s="39">
        <v>7</v>
      </c>
      <c r="B23" s="40"/>
      <c r="C23" s="106" t="s">
        <v>72</v>
      </c>
      <c r="D23" s="25" t="s">
        <v>59</v>
      </c>
      <c r="E23" s="102">
        <f>E22*1.25</f>
        <v>312.13</v>
      </c>
      <c r="F23" s="68"/>
      <c r="G23" s="65"/>
      <c r="H23" s="49"/>
      <c r="I23" s="65"/>
      <c r="J23" s="65"/>
      <c r="K23" s="50"/>
      <c r="L23" s="51"/>
      <c r="M23" s="49"/>
      <c r="N23" s="49"/>
      <c r="O23" s="49"/>
      <c r="P23" s="50"/>
    </row>
    <row r="24" spans="1:16" x14ac:dyDescent="0.2">
      <c r="A24" s="39">
        <v>8</v>
      </c>
      <c r="B24" s="40"/>
      <c r="C24" s="106" t="s">
        <v>187</v>
      </c>
      <c r="D24" s="25" t="s">
        <v>67</v>
      </c>
      <c r="E24" s="102">
        <f>E22*5</f>
        <v>1248.5</v>
      </c>
      <c r="F24" s="68"/>
      <c r="G24" s="65"/>
      <c r="H24" s="49"/>
      <c r="I24" s="65"/>
      <c r="J24" s="65"/>
      <c r="K24" s="50"/>
      <c r="L24" s="51"/>
      <c r="M24" s="49"/>
      <c r="N24" s="49"/>
      <c r="O24" s="49"/>
      <c r="P24" s="50"/>
    </row>
    <row r="25" spans="1:16" x14ac:dyDescent="0.2">
      <c r="A25" s="39">
        <v>9</v>
      </c>
      <c r="B25" s="40"/>
      <c r="C25" s="100" t="s">
        <v>74</v>
      </c>
      <c r="D25" s="25" t="s">
        <v>75</v>
      </c>
      <c r="E25" s="102">
        <v>1</v>
      </c>
      <c r="F25" s="68"/>
      <c r="G25" s="65"/>
      <c r="H25" s="49"/>
      <c r="I25" s="65"/>
      <c r="J25" s="65"/>
      <c r="K25" s="50"/>
      <c r="L25" s="51"/>
      <c r="M25" s="49"/>
      <c r="N25" s="49"/>
      <c r="O25" s="49"/>
      <c r="P25" s="50"/>
    </row>
    <row r="26" spans="1:16" x14ac:dyDescent="0.2">
      <c r="A26" s="39">
        <v>10</v>
      </c>
      <c r="B26" s="40"/>
      <c r="C26" s="101" t="s">
        <v>264</v>
      </c>
      <c r="D26" s="25" t="s">
        <v>59</v>
      </c>
      <c r="E26" s="102">
        <v>14.74</v>
      </c>
      <c r="F26" s="68"/>
      <c r="G26" s="65"/>
      <c r="H26" s="49"/>
      <c r="I26" s="65"/>
      <c r="J26" s="65"/>
      <c r="K26" s="50"/>
      <c r="L26" s="51"/>
      <c r="M26" s="49"/>
      <c r="N26" s="49"/>
      <c r="O26" s="49"/>
      <c r="P26" s="50"/>
    </row>
    <row r="27" spans="1:16" x14ac:dyDescent="0.2">
      <c r="A27" s="39">
        <v>11</v>
      </c>
      <c r="B27" s="40"/>
      <c r="C27" s="100" t="s">
        <v>471</v>
      </c>
      <c r="D27" s="25" t="s">
        <v>59</v>
      </c>
      <c r="E27" s="102">
        <f>3.85*2.2*1.1</f>
        <v>9.32</v>
      </c>
      <c r="F27" s="68"/>
      <c r="G27" s="65"/>
      <c r="H27" s="49"/>
      <c r="I27" s="65"/>
      <c r="J27" s="65"/>
      <c r="K27" s="50"/>
      <c r="L27" s="51"/>
      <c r="M27" s="49"/>
      <c r="N27" s="49"/>
      <c r="O27" s="49"/>
      <c r="P27" s="50"/>
    </row>
    <row r="28" spans="1:16" x14ac:dyDescent="0.2">
      <c r="A28" s="39">
        <v>12</v>
      </c>
      <c r="B28" s="40"/>
      <c r="C28" s="100" t="s">
        <v>472</v>
      </c>
      <c r="D28" s="25" t="s">
        <v>59</v>
      </c>
      <c r="E28" s="102">
        <f>2.85*2.2*1.1</f>
        <v>6.9</v>
      </c>
      <c r="F28" s="68"/>
      <c r="G28" s="65"/>
      <c r="H28" s="49"/>
      <c r="I28" s="65"/>
      <c r="J28" s="65"/>
      <c r="K28" s="50"/>
      <c r="L28" s="51"/>
      <c r="M28" s="49"/>
      <c r="N28" s="49"/>
      <c r="O28" s="49"/>
      <c r="P28" s="50"/>
    </row>
    <row r="29" spans="1:16" x14ac:dyDescent="0.2">
      <c r="A29" s="39">
        <v>13</v>
      </c>
      <c r="B29" s="40"/>
      <c r="C29" s="106" t="s">
        <v>187</v>
      </c>
      <c r="D29" s="25" t="s">
        <v>67</v>
      </c>
      <c r="E29" s="102">
        <f>E26*6.5</f>
        <v>95.81</v>
      </c>
      <c r="F29" s="68"/>
      <c r="G29" s="65"/>
      <c r="H29" s="49"/>
      <c r="I29" s="65"/>
      <c r="J29" s="65"/>
      <c r="K29" s="50"/>
      <c r="L29" s="51"/>
      <c r="M29" s="49"/>
      <c r="N29" s="49"/>
      <c r="O29" s="49"/>
      <c r="P29" s="50"/>
    </row>
    <row r="30" spans="1:16" x14ac:dyDescent="0.2">
      <c r="A30" s="39">
        <v>14</v>
      </c>
      <c r="B30" s="40"/>
      <c r="C30" s="100" t="s">
        <v>185</v>
      </c>
      <c r="D30" s="25" t="s">
        <v>75</v>
      </c>
      <c r="E30" s="102">
        <v>1</v>
      </c>
      <c r="F30" s="68"/>
      <c r="G30" s="65"/>
      <c r="H30" s="49"/>
      <c r="I30" s="65"/>
      <c r="J30" s="65"/>
      <c r="K30" s="50"/>
      <c r="L30" s="51"/>
      <c r="M30" s="49"/>
      <c r="N30" s="49"/>
      <c r="O30" s="49"/>
      <c r="P30" s="50"/>
    </row>
    <row r="31" spans="1:16" x14ac:dyDescent="0.2">
      <c r="A31" s="39">
        <v>15</v>
      </c>
      <c r="B31" s="40"/>
      <c r="C31" s="101" t="s">
        <v>263</v>
      </c>
      <c r="D31" s="25" t="s">
        <v>59</v>
      </c>
      <c r="E31" s="102">
        <f>E26</f>
        <v>14.74</v>
      </c>
      <c r="F31" s="68"/>
      <c r="G31" s="65"/>
      <c r="H31" s="49"/>
      <c r="I31" s="65"/>
      <c r="J31" s="65"/>
      <c r="K31" s="50"/>
      <c r="L31" s="51"/>
      <c r="M31" s="49"/>
      <c r="N31" s="49"/>
      <c r="O31" s="49"/>
      <c r="P31" s="50"/>
    </row>
    <row r="32" spans="1:16" ht="22.5" x14ac:dyDescent="0.2">
      <c r="A32" s="39">
        <v>16</v>
      </c>
      <c r="B32" s="40"/>
      <c r="C32" s="106" t="s">
        <v>72</v>
      </c>
      <c r="D32" s="25" t="s">
        <v>59</v>
      </c>
      <c r="E32" s="102">
        <f>E31*1.25</f>
        <v>18.43</v>
      </c>
      <c r="F32" s="68"/>
      <c r="G32" s="65"/>
      <c r="H32" s="49"/>
      <c r="I32" s="65"/>
      <c r="J32" s="65"/>
      <c r="K32" s="50"/>
      <c r="L32" s="51"/>
      <c r="M32" s="49"/>
      <c r="N32" s="49"/>
      <c r="O32" s="49"/>
      <c r="P32" s="50"/>
    </row>
    <row r="33" spans="1:16" x14ac:dyDescent="0.2">
      <c r="A33" s="39">
        <v>17</v>
      </c>
      <c r="B33" s="40"/>
      <c r="C33" s="106" t="s">
        <v>187</v>
      </c>
      <c r="D33" s="25" t="s">
        <v>67</v>
      </c>
      <c r="E33" s="102">
        <f>E31*5</f>
        <v>73.7</v>
      </c>
      <c r="F33" s="68"/>
      <c r="G33" s="65"/>
      <c r="H33" s="49"/>
      <c r="I33" s="65"/>
      <c r="J33" s="65"/>
      <c r="K33" s="50"/>
      <c r="L33" s="51"/>
      <c r="M33" s="49"/>
      <c r="N33" s="49"/>
      <c r="O33" s="49"/>
      <c r="P33" s="50"/>
    </row>
    <row r="34" spans="1:16" x14ac:dyDescent="0.2">
      <c r="A34" s="39">
        <v>18</v>
      </c>
      <c r="B34" s="40"/>
      <c r="C34" s="100" t="s">
        <v>74</v>
      </c>
      <c r="D34" s="25" t="s">
        <v>75</v>
      </c>
      <c r="E34" s="102">
        <v>1</v>
      </c>
      <c r="F34" s="68"/>
      <c r="G34" s="65"/>
      <c r="H34" s="49"/>
      <c r="I34" s="65"/>
      <c r="J34" s="65"/>
      <c r="K34" s="50"/>
      <c r="L34" s="51"/>
      <c r="M34" s="49"/>
      <c r="N34" s="49"/>
      <c r="O34" s="49"/>
      <c r="P34" s="50"/>
    </row>
    <row r="35" spans="1:16" x14ac:dyDescent="0.2">
      <c r="A35" s="97">
        <v>3</v>
      </c>
      <c r="B35" s="98"/>
      <c r="C35" s="99" t="s">
        <v>125</v>
      </c>
      <c r="D35" s="25"/>
      <c r="E35" s="102"/>
      <c r="F35" s="68"/>
      <c r="G35" s="65"/>
      <c r="H35" s="49"/>
      <c r="I35" s="65"/>
      <c r="J35" s="65"/>
      <c r="K35" s="50"/>
      <c r="L35" s="51"/>
      <c r="M35" s="49"/>
      <c r="N35" s="49"/>
      <c r="O35" s="49"/>
      <c r="P35" s="50"/>
    </row>
    <row r="36" spans="1:16" ht="34.5" thickBot="1" x14ac:dyDescent="0.25">
      <c r="A36" s="39">
        <v>1</v>
      </c>
      <c r="B36" s="40"/>
      <c r="C36" s="101" t="s">
        <v>265</v>
      </c>
      <c r="D36" s="25" t="s">
        <v>75</v>
      </c>
      <c r="E36" s="102">
        <v>1</v>
      </c>
      <c r="F36" s="68"/>
      <c r="G36" s="65"/>
      <c r="H36" s="49"/>
      <c r="I36" s="65"/>
      <c r="J36" s="65"/>
      <c r="K36" s="50"/>
      <c r="L36" s="51"/>
      <c r="M36" s="49"/>
      <c r="N36" s="49"/>
      <c r="O36" s="49"/>
      <c r="P36" s="50"/>
    </row>
    <row r="37" spans="1:16" ht="12" thickBot="1" x14ac:dyDescent="0.25">
      <c r="A37" s="175" t="s">
        <v>130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7"/>
      <c r="L37" s="69">
        <f>SUM(L14:L36)</f>
        <v>0</v>
      </c>
      <c r="M37" s="70">
        <f>SUM(M14:M36)</f>
        <v>0</v>
      </c>
      <c r="N37" s="70">
        <f>SUM(N14:N36)</f>
        <v>0</v>
      </c>
      <c r="O37" s="70">
        <f>SUM(O14:O36)</f>
        <v>0</v>
      </c>
      <c r="P37" s="71">
        <f>SUM(P14:P36)</f>
        <v>0</v>
      </c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" t="s">
        <v>14</v>
      </c>
      <c r="B40" s="17"/>
      <c r="C40" s="174">
        <f>'Kops a'!C34:H34</f>
        <v>0</v>
      </c>
      <c r="D40" s="174"/>
      <c r="E40" s="174"/>
      <c r="F40" s="174"/>
      <c r="G40" s="174"/>
      <c r="H40" s="174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09" t="s">
        <v>15</v>
      </c>
      <c r="D41" s="109"/>
      <c r="E41" s="109"/>
      <c r="F41" s="109"/>
      <c r="G41" s="109"/>
      <c r="H41" s="109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89" t="str">
        <f>'Kops a'!A37</f>
        <v>Tāme sastādīta 2021. gada __. ___________</v>
      </c>
      <c r="B43" s="90"/>
      <c r="C43" s="90"/>
      <c r="D43" s="90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" t="s">
        <v>37</v>
      </c>
      <c r="B45" s="17"/>
      <c r="C45" s="174">
        <f>'Kops a'!C39:H39</f>
        <v>0</v>
      </c>
      <c r="D45" s="174"/>
      <c r="E45" s="174"/>
      <c r="F45" s="174"/>
      <c r="G45" s="174"/>
      <c r="H45" s="174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09" t="s">
        <v>15</v>
      </c>
      <c r="D46" s="109"/>
      <c r="E46" s="109"/>
      <c r="F46" s="109"/>
      <c r="G46" s="109"/>
      <c r="H46" s="109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89" t="s">
        <v>54</v>
      </c>
      <c r="B48" s="90"/>
      <c r="C48" s="94">
        <f>'Kops a'!C42</f>
        <v>0</v>
      </c>
      <c r="D48" s="52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</sheetData>
  <mergeCells count="22">
    <mergeCell ref="C46:H46"/>
    <mergeCell ref="C4:I4"/>
    <mergeCell ref="F12:K12"/>
    <mergeCell ref="J9:M9"/>
    <mergeCell ref="D8:L8"/>
    <mergeCell ref="A37:K37"/>
    <mergeCell ref="C40:H40"/>
    <mergeCell ref="C41:H41"/>
    <mergeCell ref="C45:H4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N9:O9 K14:P35 L36:P36">
    <cfRule type="cellIs" dxfId="103" priority="31" operator="equal">
      <formula>0</formula>
    </cfRule>
  </conditionalFormatting>
  <conditionalFormatting sqref="C2:I2">
    <cfRule type="cellIs" dxfId="102" priority="28" operator="equal">
      <formula>0</formula>
    </cfRule>
  </conditionalFormatting>
  <conditionalFormatting sqref="O10">
    <cfRule type="cellIs" dxfId="101" priority="27" operator="equal">
      <formula>"20__. gada __. _________"</formula>
    </cfRule>
  </conditionalFormatting>
  <conditionalFormatting sqref="A37:K37">
    <cfRule type="containsText" dxfId="100" priority="26" operator="containsText" text="Tiešās izmaksas kopā, t. sk. darba devēja sociālais nodoklis __.__% ">
      <formula>NOT(ISERROR(SEARCH("Tiešās izmaksas kopā, t. sk. darba devēja sociālais nodoklis __.__% ",A37)))</formula>
    </cfRule>
  </conditionalFormatting>
  <conditionalFormatting sqref="L37:P37">
    <cfRule type="cellIs" dxfId="99" priority="21" operator="equal">
      <formula>0</formula>
    </cfRule>
  </conditionalFormatting>
  <conditionalFormatting sqref="C4:I4">
    <cfRule type="cellIs" dxfId="98" priority="20" operator="equal">
      <formula>0</formula>
    </cfRule>
  </conditionalFormatting>
  <conditionalFormatting sqref="D5:L8">
    <cfRule type="cellIs" dxfId="97" priority="17" operator="equal">
      <formula>0</formula>
    </cfRule>
  </conditionalFormatting>
  <conditionalFormatting sqref="C45:H45">
    <cfRule type="cellIs" dxfId="96" priority="10" operator="equal">
      <formula>0</formula>
    </cfRule>
  </conditionalFormatting>
  <conditionalFormatting sqref="C40:H40">
    <cfRule type="cellIs" dxfId="95" priority="9" operator="equal">
      <formula>0</formula>
    </cfRule>
  </conditionalFormatting>
  <conditionalFormatting sqref="P10">
    <cfRule type="cellIs" dxfId="94" priority="13" operator="equal">
      <formula>"20__. gada __. _________"</formula>
    </cfRule>
  </conditionalFormatting>
  <conditionalFormatting sqref="C45:H45 C48 C40:H40">
    <cfRule type="cellIs" dxfId="93" priority="8" operator="equal">
      <formula>0</formula>
    </cfRule>
  </conditionalFormatting>
  <conditionalFormatting sqref="D1">
    <cfRule type="cellIs" dxfId="92" priority="7" operator="equal">
      <formula>0</formula>
    </cfRule>
  </conditionalFormatting>
  <conditionalFormatting sqref="I14:J35 A14:G35 A36:E36">
    <cfRule type="cellIs" dxfId="91" priority="6" operator="equal">
      <formula>0</formula>
    </cfRule>
  </conditionalFormatting>
  <conditionalFormatting sqref="H14:H35">
    <cfRule type="cellIs" dxfId="90" priority="5" operator="equal">
      <formula>0</formula>
    </cfRule>
  </conditionalFormatting>
  <conditionalFormatting sqref="K36">
    <cfRule type="cellIs" dxfId="89" priority="4" operator="equal">
      <formula>0</formula>
    </cfRule>
  </conditionalFormatting>
  <conditionalFormatting sqref="I36:J36 F36:G36">
    <cfRule type="cellIs" dxfId="88" priority="3" operator="equal">
      <formula>0</formula>
    </cfRule>
  </conditionalFormatting>
  <conditionalFormatting sqref="H36">
    <cfRule type="cellIs" dxfId="87" priority="2" operator="equal">
      <formula>0</formula>
    </cfRule>
  </conditionalFormatting>
  <conditionalFormatting sqref="A9">
    <cfRule type="containsText" dxfId="86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DC7EA987-A541-4A14-8BBA-80430C8D8797}">
            <xm:f>NOT(ISERROR(SEARCH("Tāme sastādīta ____. gada ___. ______________",A43)))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A43</xm:sqref>
        </x14:conditionalFormatting>
        <x14:conditionalFormatting xmlns:xm="http://schemas.microsoft.com/office/excel/2006/main">
          <x14:cfRule type="containsText" priority="11" operator="containsText" id="{ACDA78AF-73B6-4D16-9157-A1B6B42F0CA3}">
            <xm:f>NOT(ISERROR(SEARCH("Sertifikāta Nr. _________________________________",A48)))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>
    <pageSetUpPr fitToPage="1"/>
  </sheetPr>
  <dimension ref="A1:P117"/>
  <sheetViews>
    <sheetView topLeftCell="A88" workbookViewId="0">
      <selection activeCell="C94" sqref="C94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8" t="s">
        <v>38</v>
      </c>
      <c r="D1" s="53">
        <f>'Kops a'!A20</f>
        <v>6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58" t="s">
        <v>372</v>
      </c>
      <c r="D2" s="158"/>
      <c r="E2" s="158"/>
      <c r="F2" s="158"/>
      <c r="G2" s="158"/>
      <c r="H2" s="158"/>
      <c r="I2" s="158"/>
      <c r="J2" s="30"/>
    </row>
    <row r="3" spans="1:16" x14ac:dyDescent="0.2">
      <c r="A3" s="31"/>
      <c r="B3" s="31"/>
      <c r="C3" s="118" t="s">
        <v>17</v>
      </c>
      <c r="D3" s="118"/>
      <c r="E3" s="118"/>
      <c r="F3" s="118"/>
      <c r="G3" s="118"/>
      <c r="H3" s="118"/>
      <c r="I3" s="118"/>
      <c r="J3" s="31"/>
    </row>
    <row r="4" spans="1:16" x14ac:dyDescent="0.2">
      <c r="A4" s="31"/>
      <c r="B4" s="31"/>
      <c r="C4" s="159" t="s">
        <v>52</v>
      </c>
      <c r="D4" s="159"/>
      <c r="E4" s="159"/>
      <c r="F4" s="159"/>
      <c r="G4" s="159"/>
      <c r="H4" s="159"/>
      <c r="I4" s="159"/>
      <c r="J4" s="31"/>
    </row>
    <row r="5" spans="1:16" x14ac:dyDescent="0.2">
      <c r="A5" s="23"/>
      <c r="B5" s="23"/>
      <c r="C5" s="28" t="s">
        <v>5</v>
      </c>
      <c r="D5" s="171" t="str">
        <f>'Kops a'!D6</f>
        <v>Daudzdzīvokļu dzīvojamās mājas vienkāršotas fasādes atjaunošana</v>
      </c>
      <c r="E5" s="171"/>
      <c r="F5" s="171"/>
      <c r="G5" s="171"/>
      <c r="H5" s="171"/>
      <c r="I5" s="171"/>
      <c r="J5" s="171"/>
      <c r="K5" s="171"/>
      <c r="L5" s="171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1" t="str">
        <f>'Kops a'!D7</f>
        <v>Daudzdzīvokļu dzīvojamās mājas, Stacijas ielā 12, Olainē vienkāršotas fasādes atjaunošana</v>
      </c>
      <c r="E6" s="171"/>
      <c r="F6" s="171"/>
      <c r="G6" s="171"/>
      <c r="H6" s="171"/>
      <c r="I6" s="171"/>
      <c r="J6" s="171"/>
      <c r="K6" s="171"/>
      <c r="L6" s="171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1" t="str">
        <f>'Kops a'!D8</f>
        <v>Stacijas iela 12, Olaine</v>
      </c>
      <c r="E7" s="171"/>
      <c r="F7" s="171"/>
      <c r="G7" s="171"/>
      <c r="H7" s="171"/>
      <c r="I7" s="171"/>
      <c r="J7" s="171"/>
      <c r="K7" s="171"/>
      <c r="L7" s="17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1" t="str">
        <f>'Kops a'!D9</f>
        <v>Iepirkums Nr. AS OŪS 2021/13_E</v>
      </c>
      <c r="E8" s="171"/>
      <c r="F8" s="171"/>
      <c r="G8" s="171"/>
      <c r="H8" s="171"/>
      <c r="I8" s="171"/>
      <c r="J8" s="171"/>
      <c r="K8" s="171"/>
      <c r="L8" s="171"/>
      <c r="M8" s="17"/>
      <c r="N8" s="17"/>
      <c r="O8" s="17"/>
      <c r="P8" s="17"/>
    </row>
    <row r="9" spans="1:16" ht="11.25" customHeight="1" x14ac:dyDescent="0.2">
      <c r="A9" s="157" t="s">
        <v>377</v>
      </c>
      <c r="B9" s="157"/>
      <c r="C9" s="157"/>
      <c r="D9" s="157"/>
      <c r="E9" s="157"/>
      <c r="F9" s="157"/>
      <c r="G9" s="157"/>
      <c r="H9" s="157"/>
      <c r="I9" s="157"/>
      <c r="J9" s="163" t="s">
        <v>39</v>
      </c>
      <c r="K9" s="163"/>
      <c r="L9" s="163"/>
      <c r="M9" s="163"/>
      <c r="N9" s="170">
        <f>P105</f>
        <v>0</v>
      </c>
      <c r="O9" s="170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2"/>
      <c r="P10" s="91" t="str">
        <f>A111</f>
        <v>Tāme sastādīta 2021. gada __. ___________</v>
      </c>
    </row>
    <row r="11" spans="1:16" ht="12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29" t="s">
        <v>23</v>
      </c>
      <c r="B12" s="165" t="s">
        <v>40</v>
      </c>
      <c r="C12" s="161" t="s">
        <v>41</v>
      </c>
      <c r="D12" s="168" t="s">
        <v>42</v>
      </c>
      <c r="E12" s="172" t="s">
        <v>43</v>
      </c>
      <c r="F12" s="160" t="s">
        <v>44</v>
      </c>
      <c r="G12" s="161"/>
      <c r="H12" s="161"/>
      <c r="I12" s="161"/>
      <c r="J12" s="161"/>
      <c r="K12" s="162"/>
      <c r="L12" s="160" t="s">
        <v>45</v>
      </c>
      <c r="M12" s="161"/>
      <c r="N12" s="161"/>
      <c r="O12" s="161"/>
      <c r="P12" s="162"/>
    </row>
    <row r="13" spans="1:16" ht="126.75" customHeight="1" thickBot="1" x14ac:dyDescent="0.25">
      <c r="A13" s="164"/>
      <c r="B13" s="166"/>
      <c r="C13" s="167"/>
      <c r="D13" s="169"/>
      <c r="E13" s="173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4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4" t="s">
        <v>51</v>
      </c>
    </row>
    <row r="14" spans="1:16" x14ac:dyDescent="0.2">
      <c r="A14" s="97">
        <v>1</v>
      </c>
      <c r="B14" s="98"/>
      <c r="C14" s="99" t="s">
        <v>55</v>
      </c>
      <c r="D14" s="25"/>
      <c r="E14" s="102"/>
      <c r="F14" s="68"/>
      <c r="G14" s="65"/>
      <c r="H14" s="49"/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9">
        <v>1</v>
      </c>
      <c r="B15" s="40"/>
      <c r="C15" s="101" t="s">
        <v>266</v>
      </c>
      <c r="D15" s="25" t="s">
        <v>61</v>
      </c>
      <c r="E15" s="102">
        <v>46</v>
      </c>
      <c r="F15" s="68"/>
      <c r="G15" s="65"/>
      <c r="H15" s="49"/>
      <c r="I15" s="65"/>
      <c r="J15" s="65"/>
      <c r="K15" s="50"/>
      <c r="L15" s="51"/>
      <c r="M15" s="49"/>
      <c r="N15" s="49"/>
      <c r="O15" s="49"/>
      <c r="P15" s="50"/>
    </row>
    <row r="16" spans="1:16" ht="22.5" x14ac:dyDescent="0.2">
      <c r="A16" s="39">
        <v>2</v>
      </c>
      <c r="B16" s="40"/>
      <c r="C16" s="101" t="s">
        <v>267</v>
      </c>
      <c r="D16" s="25" t="s">
        <v>61</v>
      </c>
      <c r="E16" s="102">
        <v>15</v>
      </c>
      <c r="F16" s="68"/>
      <c r="G16" s="65"/>
      <c r="H16" s="49"/>
      <c r="I16" s="65"/>
      <c r="J16" s="65"/>
      <c r="K16" s="50"/>
      <c r="L16" s="51"/>
      <c r="M16" s="49"/>
      <c r="N16" s="49"/>
      <c r="O16" s="49"/>
      <c r="P16" s="50"/>
    </row>
    <row r="17" spans="1:16" ht="22.5" x14ac:dyDescent="0.2">
      <c r="A17" s="39">
        <v>3</v>
      </c>
      <c r="B17" s="40"/>
      <c r="C17" s="101" t="s">
        <v>268</v>
      </c>
      <c r="D17" s="25" t="s">
        <v>61</v>
      </c>
      <c r="E17" s="102">
        <v>4</v>
      </c>
      <c r="F17" s="68"/>
      <c r="G17" s="65"/>
      <c r="H17" s="49"/>
      <c r="I17" s="65"/>
      <c r="J17" s="65"/>
      <c r="K17" s="50"/>
      <c r="L17" s="51"/>
      <c r="M17" s="49"/>
      <c r="N17" s="49"/>
      <c r="O17" s="49"/>
      <c r="P17" s="50"/>
    </row>
    <row r="18" spans="1:16" x14ac:dyDescent="0.2">
      <c r="A18" s="39">
        <v>4</v>
      </c>
      <c r="B18" s="40"/>
      <c r="C18" s="101" t="s">
        <v>269</v>
      </c>
      <c r="D18" s="25" t="s">
        <v>61</v>
      </c>
      <c r="E18" s="102">
        <v>7</v>
      </c>
      <c r="F18" s="68"/>
      <c r="G18" s="65"/>
      <c r="H18" s="49"/>
      <c r="I18" s="65"/>
      <c r="J18" s="65"/>
      <c r="K18" s="50"/>
      <c r="L18" s="51"/>
      <c r="M18" s="49"/>
      <c r="N18" s="49"/>
      <c r="O18" s="49"/>
      <c r="P18" s="50"/>
    </row>
    <row r="19" spans="1:16" x14ac:dyDescent="0.2">
      <c r="A19" s="39">
        <v>5</v>
      </c>
      <c r="B19" s="40"/>
      <c r="C19" s="101" t="s">
        <v>270</v>
      </c>
      <c r="D19" s="25" t="s">
        <v>61</v>
      </c>
      <c r="E19" s="102">
        <v>2</v>
      </c>
      <c r="F19" s="68"/>
      <c r="G19" s="65"/>
      <c r="H19" s="49"/>
      <c r="I19" s="65"/>
      <c r="J19" s="65"/>
      <c r="K19" s="50"/>
      <c r="L19" s="51"/>
      <c r="M19" s="49"/>
      <c r="N19" s="49"/>
      <c r="O19" s="49"/>
      <c r="P19" s="50"/>
    </row>
    <row r="20" spans="1:16" ht="22.5" x14ac:dyDescent="0.2">
      <c r="A20" s="39">
        <v>6</v>
      </c>
      <c r="B20" s="40"/>
      <c r="C20" s="101" t="s">
        <v>271</v>
      </c>
      <c r="D20" s="25" t="s">
        <v>92</v>
      </c>
      <c r="E20" s="102">
        <v>234.1</v>
      </c>
      <c r="F20" s="68"/>
      <c r="G20" s="65"/>
      <c r="H20" s="49"/>
      <c r="I20" s="65"/>
      <c r="J20" s="65"/>
      <c r="K20" s="50"/>
      <c r="L20" s="51"/>
      <c r="M20" s="49"/>
      <c r="N20" s="49"/>
      <c r="O20" s="49"/>
      <c r="P20" s="50"/>
    </row>
    <row r="21" spans="1:16" x14ac:dyDescent="0.2">
      <c r="A21" s="39">
        <v>7</v>
      </c>
      <c r="B21" s="40"/>
      <c r="C21" s="101" t="s">
        <v>272</v>
      </c>
      <c r="D21" s="25" t="s">
        <v>61</v>
      </c>
      <c r="E21" s="102">
        <v>1</v>
      </c>
      <c r="F21" s="68"/>
      <c r="G21" s="65"/>
      <c r="H21" s="49"/>
      <c r="I21" s="65"/>
      <c r="J21" s="65"/>
      <c r="K21" s="50"/>
      <c r="L21" s="51"/>
      <c r="M21" s="49"/>
      <c r="N21" s="49"/>
      <c r="O21" s="49"/>
      <c r="P21" s="50"/>
    </row>
    <row r="22" spans="1:16" x14ac:dyDescent="0.2">
      <c r="A22" s="39">
        <v>8</v>
      </c>
      <c r="B22" s="40"/>
      <c r="C22" s="101" t="s">
        <v>273</v>
      </c>
      <c r="D22" s="25" t="s">
        <v>61</v>
      </c>
      <c r="E22" s="102">
        <v>3</v>
      </c>
      <c r="F22" s="68"/>
      <c r="G22" s="65"/>
      <c r="H22" s="49"/>
      <c r="I22" s="65"/>
      <c r="J22" s="65"/>
      <c r="K22" s="50"/>
      <c r="L22" s="51"/>
      <c r="M22" s="49"/>
      <c r="N22" s="49"/>
      <c r="O22" s="49"/>
      <c r="P22" s="50"/>
    </row>
    <row r="23" spans="1:16" x14ac:dyDescent="0.2">
      <c r="A23" s="39">
        <v>9</v>
      </c>
      <c r="B23" s="40"/>
      <c r="C23" s="101" t="s">
        <v>274</v>
      </c>
      <c r="D23" s="25" t="s">
        <v>61</v>
      </c>
      <c r="E23" s="102">
        <v>1</v>
      </c>
      <c r="F23" s="68"/>
      <c r="G23" s="65"/>
      <c r="H23" s="49"/>
      <c r="I23" s="65"/>
      <c r="J23" s="65"/>
      <c r="K23" s="50"/>
      <c r="L23" s="51"/>
      <c r="M23" s="49"/>
      <c r="N23" s="49"/>
      <c r="O23" s="49"/>
      <c r="P23" s="50"/>
    </row>
    <row r="24" spans="1:16" x14ac:dyDescent="0.2">
      <c r="A24" s="39">
        <v>10</v>
      </c>
      <c r="B24" s="40"/>
      <c r="C24" s="101" t="s">
        <v>275</v>
      </c>
      <c r="D24" s="25" t="s">
        <v>61</v>
      </c>
      <c r="E24" s="102">
        <v>1</v>
      </c>
      <c r="F24" s="68"/>
      <c r="G24" s="65"/>
      <c r="H24" s="49"/>
      <c r="I24" s="65"/>
      <c r="J24" s="65"/>
      <c r="K24" s="50"/>
      <c r="L24" s="51"/>
      <c r="M24" s="49"/>
      <c r="N24" s="49"/>
      <c r="O24" s="49"/>
      <c r="P24" s="50"/>
    </row>
    <row r="25" spans="1:16" ht="22.5" x14ac:dyDescent="0.2">
      <c r="A25" s="39">
        <v>11</v>
      </c>
      <c r="B25" s="40"/>
      <c r="C25" s="101" t="s">
        <v>276</v>
      </c>
      <c r="D25" s="25" t="s">
        <v>57</v>
      </c>
      <c r="E25" s="102">
        <v>1</v>
      </c>
      <c r="F25" s="68"/>
      <c r="G25" s="65"/>
      <c r="H25" s="49"/>
      <c r="I25" s="65"/>
      <c r="J25" s="65"/>
      <c r="K25" s="50"/>
      <c r="L25" s="51"/>
      <c r="M25" s="49"/>
      <c r="N25" s="49"/>
      <c r="O25" s="49"/>
      <c r="P25" s="50"/>
    </row>
    <row r="26" spans="1:16" x14ac:dyDescent="0.2">
      <c r="A26" s="97">
        <v>2</v>
      </c>
      <c r="B26" s="98"/>
      <c r="C26" s="99" t="s">
        <v>277</v>
      </c>
      <c r="D26" s="25"/>
      <c r="E26" s="102"/>
      <c r="F26" s="68"/>
      <c r="G26" s="65"/>
      <c r="H26" s="49"/>
      <c r="I26" s="65"/>
      <c r="J26" s="65"/>
      <c r="K26" s="50"/>
      <c r="L26" s="51"/>
      <c r="M26" s="49"/>
      <c r="N26" s="49"/>
      <c r="O26" s="49"/>
      <c r="P26" s="50"/>
    </row>
    <row r="27" spans="1:16" ht="22.5" x14ac:dyDescent="0.2">
      <c r="A27" s="39">
        <v>1</v>
      </c>
      <c r="B27" s="40"/>
      <c r="C27" s="101" t="s">
        <v>278</v>
      </c>
      <c r="D27" s="25" t="s">
        <v>279</v>
      </c>
      <c r="E27" s="102">
        <f>SUM(E28:E31)</f>
        <v>46</v>
      </c>
      <c r="F27" s="68"/>
      <c r="G27" s="65"/>
      <c r="H27" s="49"/>
      <c r="I27" s="65"/>
      <c r="J27" s="65"/>
      <c r="K27" s="50"/>
      <c r="L27" s="51"/>
      <c r="M27" s="49"/>
      <c r="N27" s="49"/>
      <c r="O27" s="49"/>
      <c r="P27" s="50"/>
    </row>
    <row r="28" spans="1:16" ht="22.5" x14ac:dyDescent="0.2">
      <c r="A28" s="39">
        <v>2</v>
      </c>
      <c r="B28" s="40"/>
      <c r="C28" s="100" t="s">
        <v>473</v>
      </c>
      <c r="D28" s="25" t="s">
        <v>279</v>
      </c>
      <c r="E28" s="102">
        <v>33</v>
      </c>
      <c r="F28" s="68"/>
      <c r="G28" s="65"/>
      <c r="H28" s="49"/>
      <c r="I28" s="65"/>
      <c r="J28" s="65"/>
      <c r="K28" s="50"/>
      <c r="L28" s="51"/>
      <c r="M28" s="49"/>
      <c r="N28" s="49"/>
      <c r="O28" s="49"/>
      <c r="P28" s="50"/>
    </row>
    <row r="29" spans="1:16" ht="22.5" x14ac:dyDescent="0.2">
      <c r="A29" s="39">
        <v>3</v>
      </c>
      <c r="B29" s="40"/>
      <c r="C29" s="100" t="s">
        <v>474</v>
      </c>
      <c r="D29" s="25" t="s">
        <v>279</v>
      </c>
      <c r="E29" s="102">
        <v>5</v>
      </c>
      <c r="F29" s="68"/>
      <c r="G29" s="65"/>
      <c r="H29" s="49"/>
      <c r="I29" s="65"/>
      <c r="J29" s="65"/>
      <c r="K29" s="50"/>
      <c r="L29" s="51"/>
      <c r="M29" s="49"/>
      <c r="N29" s="49"/>
      <c r="O29" s="49"/>
      <c r="P29" s="50"/>
    </row>
    <row r="30" spans="1:16" ht="22.5" x14ac:dyDescent="0.2">
      <c r="A30" s="39">
        <v>4</v>
      </c>
      <c r="B30" s="40"/>
      <c r="C30" s="100" t="s">
        <v>475</v>
      </c>
      <c r="D30" s="25" t="s">
        <v>279</v>
      </c>
      <c r="E30" s="102">
        <v>3</v>
      </c>
      <c r="F30" s="68"/>
      <c r="G30" s="65"/>
      <c r="H30" s="49"/>
      <c r="I30" s="65"/>
      <c r="J30" s="65"/>
      <c r="K30" s="50"/>
      <c r="L30" s="51"/>
      <c r="M30" s="49"/>
      <c r="N30" s="49"/>
      <c r="O30" s="49"/>
      <c r="P30" s="50"/>
    </row>
    <row r="31" spans="1:16" ht="22.5" x14ac:dyDescent="0.2">
      <c r="A31" s="39">
        <v>5</v>
      </c>
      <c r="B31" s="40"/>
      <c r="C31" s="100" t="s">
        <v>476</v>
      </c>
      <c r="D31" s="25" t="s">
        <v>279</v>
      </c>
      <c r="E31" s="102">
        <v>5</v>
      </c>
      <c r="F31" s="68"/>
      <c r="G31" s="65"/>
      <c r="H31" s="49"/>
      <c r="I31" s="65"/>
      <c r="J31" s="65"/>
      <c r="K31" s="50"/>
      <c r="L31" s="51"/>
      <c r="M31" s="49"/>
      <c r="N31" s="49"/>
      <c r="O31" s="49"/>
      <c r="P31" s="50"/>
    </row>
    <row r="32" spans="1:16" x14ac:dyDescent="0.2">
      <c r="A32" s="39">
        <v>6</v>
      </c>
      <c r="B32" s="40"/>
      <c r="C32" s="100" t="s">
        <v>280</v>
      </c>
      <c r="D32" s="25" t="s">
        <v>75</v>
      </c>
      <c r="E32" s="102">
        <v>1</v>
      </c>
      <c r="F32" s="68"/>
      <c r="G32" s="65"/>
      <c r="H32" s="49"/>
      <c r="I32" s="65"/>
      <c r="J32" s="65"/>
      <c r="K32" s="50"/>
      <c r="L32" s="51"/>
      <c r="M32" s="49"/>
      <c r="N32" s="49"/>
      <c r="O32" s="49"/>
      <c r="P32" s="50"/>
    </row>
    <row r="33" spans="1:16" x14ac:dyDescent="0.2">
      <c r="A33" s="39">
        <v>7</v>
      </c>
      <c r="B33" s="40"/>
      <c r="C33" s="100" t="s">
        <v>281</v>
      </c>
      <c r="D33" s="25" t="s">
        <v>75</v>
      </c>
      <c r="E33" s="102">
        <v>1</v>
      </c>
      <c r="F33" s="68"/>
      <c r="G33" s="65"/>
      <c r="H33" s="49"/>
      <c r="I33" s="65"/>
      <c r="J33" s="65"/>
      <c r="K33" s="50"/>
      <c r="L33" s="51"/>
      <c r="M33" s="49"/>
      <c r="N33" s="49"/>
      <c r="O33" s="49"/>
      <c r="P33" s="50"/>
    </row>
    <row r="34" spans="1:16" ht="33.75" x14ac:dyDescent="0.2">
      <c r="A34" s="39">
        <v>8</v>
      </c>
      <c r="B34" s="40"/>
      <c r="C34" s="101" t="s">
        <v>282</v>
      </c>
      <c r="D34" s="25" t="s">
        <v>279</v>
      </c>
      <c r="E34" s="102">
        <f>SUM(E35:E36)</f>
        <v>15</v>
      </c>
      <c r="F34" s="68"/>
      <c r="G34" s="65"/>
      <c r="H34" s="49"/>
      <c r="I34" s="65"/>
      <c r="J34" s="65"/>
      <c r="K34" s="50"/>
      <c r="L34" s="51"/>
      <c r="M34" s="49"/>
      <c r="N34" s="49"/>
      <c r="O34" s="49"/>
      <c r="P34" s="50"/>
    </row>
    <row r="35" spans="1:16" ht="22.5" x14ac:dyDescent="0.2">
      <c r="A35" s="39">
        <v>9</v>
      </c>
      <c r="B35" s="40"/>
      <c r="C35" s="100" t="s">
        <v>477</v>
      </c>
      <c r="D35" s="25" t="s">
        <v>279</v>
      </c>
      <c r="E35" s="102">
        <v>10</v>
      </c>
      <c r="F35" s="68"/>
      <c r="G35" s="65"/>
      <c r="H35" s="49"/>
      <c r="I35" s="65"/>
      <c r="J35" s="65"/>
      <c r="K35" s="50"/>
      <c r="L35" s="51"/>
      <c r="M35" s="49"/>
      <c r="N35" s="49"/>
      <c r="O35" s="49"/>
      <c r="P35" s="50"/>
    </row>
    <row r="36" spans="1:16" ht="22.5" x14ac:dyDescent="0.2">
      <c r="A36" s="39">
        <v>10</v>
      </c>
      <c r="B36" s="40"/>
      <c r="C36" s="100" t="s">
        <v>478</v>
      </c>
      <c r="D36" s="25" t="s">
        <v>279</v>
      </c>
      <c r="E36" s="102">
        <v>5</v>
      </c>
      <c r="F36" s="68"/>
      <c r="G36" s="65"/>
      <c r="H36" s="49"/>
      <c r="I36" s="65"/>
      <c r="J36" s="65"/>
      <c r="K36" s="50"/>
      <c r="L36" s="51"/>
      <c r="M36" s="49"/>
      <c r="N36" s="49"/>
      <c r="O36" s="49"/>
      <c r="P36" s="50"/>
    </row>
    <row r="37" spans="1:16" x14ac:dyDescent="0.2">
      <c r="A37" s="39">
        <v>11</v>
      </c>
      <c r="B37" s="40"/>
      <c r="C37" s="100" t="s">
        <v>280</v>
      </c>
      <c r="D37" s="25" t="s">
        <v>75</v>
      </c>
      <c r="E37" s="102">
        <v>1</v>
      </c>
      <c r="F37" s="68"/>
      <c r="G37" s="65"/>
      <c r="H37" s="49"/>
      <c r="I37" s="65"/>
      <c r="J37" s="65"/>
      <c r="K37" s="50"/>
      <c r="L37" s="51"/>
      <c r="M37" s="49"/>
      <c r="N37" s="49"/>
      <c r="O37" s="49"/>
      <c r="P37" s="50"/>
    </row>
    <row r="38" spans="1:16" x14ac:dyDescent="0.2">
      <c r="A38" s="39">
        <v>12</v>
      </c>
      <c r="B38" s="40"/>
      <c r="C38" s="100" t="s">
        <v>281</v>
      </c>
      <c r="D38" s="25" t="s">
        <v>75</v>
      </c>
      <c r="E38" s="102">
        <v>1</v>
      </c>
      <c r="F38" s="68"/>
      <c r="G38" s="65"/>
      <c r="H38" s="49"/>
      <c r="I38" s="65"/>
      <c r="J38" s="65"/>
      <c r="K38" s="50"/>
      <c r="L38" s="51"/>
      <c r="M38" s="49"/>
      <c r="N38" s="49"/>
      <c r="O38" s="49"/>
      <c r="P38" s="50"/>
    </row>
    <row r="39" spans="1:16" ht="22.5" x14ac:dyDescent="0.2">
      <c r="A39" s="39">
        <v>13</v>
      </c>
      <c r="B39" s="40"/>
      <c r="C39" s="101" t="s">
        <v>283</v>
      </c>
      <c r="D39" s="25" t="s">
        <v>92</v>
      </c>
      <c r="E39" s="102">
        <v>82.6</v>
      </c>
      <c r="F39" s="68"/>
      <c r="G39" s="65"/>
      <c r="H39" s="49"/>
      <c r="I39" s="65"/>
      <c r="J39" s="65"/>
      <c r="K39" s="50"/>
      <c r="L39" s="51"/>
      <c r="M39" s="49"/>
      <c r="N39" s="49"/>
      <c r="O39" s="49"/>
      <c r="P39" s="50"/>
    </row>
    <row r="40" spans="1:16" x14ac:dyDescent="0.2">
      <c r="A40" s="39">
        <v>14</v>
      </c>
      <c r="B40" s="40"/>
      <c r="C40" s="100" t="s">
        <v>479</v>
      </c>
      <c r="D40" s="25" t="s">
        <v>92</v>
      </c>
      <c r="E40" s="102">
        <f>E39*1.05</f>
        <v>86.73</v>
      </c>
      <c r="F40" s="68"/>
      <c r="G40" s="65"/>
      <c r="H40" s="49"/>
      <c r="I40" s="65"/>
      <c r="J40" s="65"/>
      <c r="K40" s="50"/>
      <c r="L40" s="51"/>
      <c r="M40" s="49"/>
      <c r="N40" s="49"/>
      <c r="O40" s="49"/>
      <c r="P40" s="50"/>
    </row>
    <row r="41" spans="1:16" ht="22.5" x14ac:dyDescent="0.2">
      <c r="A41" s="39">
        <v>15</v>
      </c>
      <c r="B41" s="40"/>
      <c r="C41" s="100" t="s">
        <v>284</v>
      </c>
      <c r="D41" s="25" t="s">
        <v>75</v>
      </c>
      <c r="E41" s="102">
        <v>1</v>
      </c>
      <c r="F41" s="68"/>
      <c r="G41" s="65"/>
      <c r="H41" s="49"/>
      <c r="I41" s="65"/>
      <c r="J41" s="65"/>
      <c r="K41" s="50"/>
      <c r="L41" s="51"/>
      <c r="M41" s="49"/>
      <c r="N41" s="49"/>
      <c r="O41" s="49"/>
      <c r="P41" s="50"/>
    </row>
    <row r="42" spans="1:16" x14ac:dyDescent="0.2">
      <c r="A42" s="39">
        <v>16</v>
      </c>
      <c r="B42" s="40"/>
      <c r="C42" s="101" t="s">
        <v>285</v>
      </c>
      <c r="D42" s="25" t="s">
        <v>59</v>
      </c>
      <c r="E42" s="102">
        <v>128.5</v>
      </c>
      <c r="F42" s="68"/>
      <c r="G42" s="65"/>
      <c r="H42" s="49"/>
      <c r="I42" s="65"/>
      <c r="J42" s="65"/>
      <c r="K42" s="50"/>
      <c r="L42" s="51"/>
      <c r="M42" s="49"/>
      <c r="N42" s="49"/>
      <c r="O42" s="49"/>
      <c r="P42" s="50"/>
    </row>
    <row r="43" spans="1:16" x14ac:dyDescent="0.2">
      <c r="A43" s="39">
        <v>17</v>
      </c>
      <c r="B43" s="40"/>
      <c r="C43" s="100" t="s">
        <v>480</v>
      </c>
      <c r="D43" s="25" t="s">
        <v>59</v>
      </c>
      <c r="E43" s="102">
        <f>99.6*1.1</f>
        <v>109.56</v>
      </c>
      <c r="F43" s="68"/>
      <c r="G43" s="65"/>
      <c r="H43" s="49"/>
      <c r="I43" s="65"/>
      <c r="J43" s="65"/>
      <c r="K43" s="50"/>
      <c r="L43" s="51"/>
      <c r="M43" s="49"/>
      <c r="N43" s="49"/>
      <c r="O43" s="49"/>
      <c r="P43" s="50"/>
    </row>
    <row r="44" spans="1:16" x14ac:dyDescent="0.2">
      <c r="A44" s="39">
        <v>18</v>
      </c>
      <c r="B44" s="40"/>
      <c r="C44" s="106" t="s">
        <v>286</v>
      </c>
      <c r="D44" s="25" t="s">
        <v>67</v>
      </c>
      <c r="E44" s="102">
        <f>E43*6</f>
        <v>657.36</v>
      </c>
      <c r="F44" s="68"/>
      <c r="G44" s="65"/>
      <c r="H44" s="49"/>
      <c r="I44" s="65"/>
      <c r="J44" s="65"/>
      <c r="K44" s="50"/>
      <c r="L44" s="51"/>
      <c r="M44" s="49"/>
      <c r="N44" s="49"/>
      <c r="O44" s="49"/>
      <c r="P44" s="50"/>
    </row>
    <row r="45" spans="1:16" x14ac:dyDescent="0.2">
      <c r="A45" s="39">
        <v>19</v>
      </c>
      <c r="B45" s="40"/>
      <c r="C45" s="106" t="s">
        <v>287</v>
      </c>
      <c r="D45" s="25" t="s">
        <v>67</v>
      </c>
      <c r="E45" s="102">
        <f>E42*1.1</f>
        <v>141.35</v>
      </c>
      <c r="F45" s="68"/>
      <c r="G45" s="65"/>
      <c r="H45" s="49"/>
      <c r="I45" s="65"/>
      <c r="J45" s="65"/>
      <c r="K45" s="50"/>
      <c r="L45" s="51"/>
      <c r="M45" s="49"/>
      <c r="N45" s="49"/>
      <c r="O45" s="49"/>
      <c r="P45" s="50"/>
    </row>
    <row r="46" spans="1:16" ht="22.5" x14ac:dyDescent="0.2">
      <c r="A46" s="39">
        <v>20</v>
      </c>
      <c r="B46" s="40"/>
      <c r="C46" s="100" t="s">
        <v>288</v>
      </c>
      <c r="D46" s="25" t="s">
        <v>75</v>
      </c>
      <c r="E46" s="102">
        <v>1</v>
      </c>
      <c r="F46" s="68"/>
      <c r="G46" s="65"/>
      <c r="H46" s="49"/>
      <c r="I46" s="65"/>
      <c r="J46" s="65"/>
      <c r="K46" s="50"/>
      <c r="L46" s="51"/>
      <c r="M46" s="49"/>
      <c r="N46" s="49"/>
      <c r="O46" s="49"/>
      <c r="P46" s="50"/>
    </row>
    <row r="47" spans="1:16" ht="22.5" x14ac:dyDescent="0.2">
      <c r="A47" s="39">
        <v>21</v>
      </c>
      <c r="B47" s="40"/>
      <c r="C47" s="106" t="s">
        <v>289</v>
      </c>
      <c r="D47" s="25" t="s">
        <v>82</v>
      </c>
      <c r="E47" s="102">
        <f>E42*0.25</f>
        <v>32.130000000000003</v>
      </c>
      <c r="F47" s="68"/>
      <c r="G47" s="65"/>
      <c r="H47" s="49"/>
      <c r="I47" s="65"/>
      <c r="J47" s="65"/>
      <c r="K47" s="50"/>
      <c r="L47" s="51"/>
      <c r="M47" s="49"/>
      <c r="N47" s="49"/>
      <c r="O47" s="49"/>
      <c r="P47" s="50"/>
    </row>
    <row r="48" spans="1:16" ht="22.5" x14ac:dyDescent="0.2">
      <c r="A48" s="39">
        <v>22</v>
      </c>
      <c r="B48" s="40"/>
      <c r="C48" s="106" t="s">
        <v>290</v>
      </c>
      <c r="D48" s="25" t="s">
        <v>82</v>
      </c>
      <c r="E48" s="102">
        <f>E42*0.35</f>
        <v>44.98</v>
      </c>
      <c r="F48" s="68"/>
      <c r="G48" s="65"/>
      <c r="H48" s="49"/>
      <c r="I48" s="65"/>
      <c r="J48" s="65"/>
      <c r="K48" s="50"/>
      <c r="L48" s="51"/>
      <c r="M48" s="49"/>
      <c r="N48" s="49"/>
      <c r="O48" s="49"/>
      <c r="P48" s="50"/>
    </row>
    <row r="49" spans="1:16" x14ac:dyDescent="0.2">
      <c r="A49" s="97">
        <v>3</v>
      </c>
      <c r="B49" s="98"/>
      <c r="C49" s="99" t="s">
        <v>291</v>
      </c>
      <c r="D49" s="25"/>
      <c r="E49" s="102"/>
      <c r="F49" s="68"/>
      <c r="G49" s="65"/>
      <c r="H49" s="49"/>
      <c r="I49" s="65"/>
      <c r="J49" s="65"/>
      <c r="K49" s="50"/>
      <c r="L49" s="51"/>
      <c r="M49" s="49"/>
      <c r="N49" s="49"/>
      <c r="O49" s="49"/>
      <c r="P49" s="50"/>
    </row>
    <row r="50" spans="1:16" ht="22.5" x14ac:dyDescent="0.2">
      <c r="A50" s="39">
        <v>1</v>
      </c>
      <c r="B50" s="40"/>
      <c r="C50" s="101" t="s">
        <v>292</v>
      </c>
      <c r="D50" s="25" t="s">
        <v>118</v>
      </c>
      <c r="E50" s="102">
        <v>1.17</v>
      </c>
      <c r="F50" s="68"/>
      <c r="G50" s="65"/>
      <c r="H50" s="49"/>
      <c r="I50" s="65"/>
      <c r="J50" s="65"/>
      <c r="K50" s="50"/>
      <c r="L50" s="51"/>
      <c r="M50" s="49"/>
      <c r="N50" s="49"/>
      <c r="O50" s="49"/>
      <c r="P50" s="50"/>
    </row>
    <row r="51" spans="1:16" x14ac:dyDescent="0.2">
      <c r="A51" s="39">
        <v>2</v>
      </c>
      <c r="B51" s="40"/>
      <c r="C51" s="100" t="s">
        <v>481</v>
      </c>
      <c r="D51" s="25" t="s">
        <v>118</v>
      </c>
      <c r="E51" s="102">
        <f>E50*1.25</f>
        <v>1.46</v>
      </c>
      <c r="F51" s="68"/>
      <c r="G51" s="65"/>
      <c r="H51" s="49"/>
      <c r="I51" s="65"/>
      <c r="J51" s="65"/>
      <c r="K51" s="50"/>
      <c r="L51" s="51"/>
      <c r="M51" s="49"/>
      <c r="N51" s="49"/>
      <c r="O51" s="49"/>
      <c r="P51" s="50"/>
    </row>
    <row r="52" spans="1:16" x14ac:dyDescent="0.2">
      <c r="A52" s="39">
        <v>3</v>
      </c>
      <c r="B52" s="40"/>
      <c r="C52" s="100" t="s">
        <v>95</v>
      </c>
      <c r="D52" s="25" t="s">
        <v>75</v>
      </c>
      <c r="E52" s="102">
        <v>1</v>
      </c>
      <c r="F52" s="68"/>
      <c r="G52" s="65"/>
      <c r="H52" s="49"/>
      <c r="I52" s="65"/>
      <c r="J52" s="65"/>
      <c r="K52" s="50"/>
      <c r="L52" s="51"/>
      <c r="M52" s="49"/>
      <c r="N52" s="49"/>
      <c r="O52" s="49"/>
      <c r="P52" s="50"/>
    </row>
    <row r="53" spans="1:16" ht="22.5" x14ac:dyDescent="0.2">
      <c r="A53" s="39">
        <v>4</v>
      </c>
      <c r="B53" s="40"/>
      <c r="C53" s="101" t="s">
        <v>293</v>
      </c>
      <c r="D53" s="25" t="s">
        <v>279</v>
      </c>
      <c r="E53" s="102">
        <f>SUM(E54:E55)</f>
        <v>26</v>
      </c>
      <c r="F53" s="68"/>
      <c r="G53" s="65"/>
      <c r="H53" s="49"/>
      <c r="I53" s="65"/>
      <c r="J53" s="65"/>
      <c r="K53" s="50"/>
      <c r="L53" s="51"/>
      <c r="M53" s="49"/>
      <c r="N53" s="49"/>
      <c r="O53" s="49"/>
      <c r="P53" s="50"/>
    </row>
    <row r="54" spans="1:16" ht="22.5" x14ac:dyDescent="0.2">
      <c r="A54" s="39">
        <v>5</v>
      </c>
      <c r="B54" s="40"/>
      <c r="C54" s="100" t="s">
        <v>482</v>
      </c>
      <c r="D54" s="25" t="s">
        <v>279</v>
      </c>
      <c r="E54" s="102">
        <v>18</v>
      </c>
      <c r="F54" s="68"/>
      <c r="G54" s="65"/>
      <c r="H54" s="49"/>
      <c r="I54" s="65"/>
      <c r="J54" s="65"/>
      <c r="K54" s="50"/>
      <c r="L54" s="51"/>
      <c r="M54" s="49"/>
      <c r="N54" s="49"/>
      <c r="O54" s="49"/>
      <c r="P54" s="50"/>
    </row>
    <row r="55" spans="1:16" ht="22.5" x14ac:dyDescent="0.2">
      <c r="A55" s="39">
        <v>6</v>
      </c>
      <c r="B55" s="40"/>
      <c r="C55" s="100" t="s">
        <v>483</v>
      </c>
      <c r="D55" s="25" t="s">
        <v>279</v>
      </c>
      <c r="E55" s="102">
        <v>8</v>
      </c>
      <c r="F55" s="68"/>
      <c r="G55" s="65"/>
      <c r="H55" s="49"/>
      <c r="I55" s="65"/>
      <c r="J55" s="65"/>
      <c r="K55" s="50"/>
      <c r="L55" s="51"/>
      <c r="M55" s="49"/>
      <c r="N55" s="49"/>
      <c r="O55" s="49"/>
      <c r="P55" s="50"/>
    </row>
    <row r="56" spans="1:16" x14ac:dyDescent="0.2">
      <c r="A56" s="39">
        <v>7</v>
      </c>
      <c r="B56" s="40"/>
      <c r="C56" s="100" t="s">
        <v>280</v>
      </c>
      <c r="D56" s="25" t="s">
        <v>75</v>
      </c>
      <c r="E56" s="102">
        <v>1</v>
      </c>
      <c r="F56" s="68"/>
      <c r="G56" s="65"/>
      <c r="H56" s="49"/>
      <c r="I56" s="65"/>
      <c r="J56" s="65"/>
      <c r="K56" s="50"/>
      <c r="L56" s="51"/>
      <c r="M56" s="49"/>
      <c r="N56" s="49"/>
      <c r="O56" s="49"/>
      <c r="P56" s="50"/>
    </row>
    <row r="57" spans="1:16" x14ac:dyDescent="0.2">
      <c r="A57" s="39">
        <v>8</v>
      </c>
      <c r="B57" s="40"/>
      <c r="C57" s="100" t="s">
        <v>281</v>
      </c>
      <c r="D57" s="25" t="s">
        <v>75</v>
      </c>
      <c r="E57" s="102">
        <v>1</v>
      </c>
      <c r="F57" s="68"/>
      <c r="G57" s="65"/>
      <c r="H57" s="49"/>
      <c r="I57" s="65"/>
      <c r="J57" s="65"/>
      <c r="K57" s="50"/>
      <c r="L57" s="51"/>
      <c r="M57" s="49"/>
      <c r="N57" s="49"/>
      <c r="O57" s="49"/>
      <c r="P57" s="50"/>
    </row>
    <row r="58" spans="1:16" ht="22.5" x14ac:dyDescent="0.2">
      <c r="A58" s="39">
        <v>9</v>
      </c>
      <c r="B58" s="40"/>
      <c r="C58" s="101" t="s">
        <v>283</v>
      </c>
      <c r="D58" s="25" t="s">
        <v>92</v>
      </c>
      <c r="E58" s="102">
        <v>133.6</v>
      </c>
      <c r="F58" s="68"/>
      <c r="G58" s="65"/>
      <c r="H58" s="49"/>
      <c r="I58" s="65"/>
      <c r="J58" s="65"/>
      <c r="K58" s="50"/>
      <c r="L58" s="51"/>
      <c r="M58" s="49"/>
      <c r="N58" s="49"/>
      <c r="O58" s="49"/>
      <c r="P58" s="50"/>
    </row>
    <row r="59" spans="1:16" x14ac:dyDescent="0.2">
      <c r="A59" s="39">
        <v>10</v>
      </c>
      <c r="B59" s="40"/>
      <c r="C59" s="100" t="s">
        <v>484</v>
      </c>
      <c r="D59" s="25" t="s">
        <v>92</v>
      </c>
      <c r="E59" s="102">
        <f>E58*1.05</f>
        <v>140.28</v>
      </c>
      <c r="F59" s="68"/>
      <c r="G59" s="65"/>
      <c r="H59" s="49"/>
      <c r="I59" s="65"/>
      <c r="J59" s="65"/>
      <c r="K59" s="50"/>
      <c r="L59" s="51"/>
      <c r="M59" s="49"/>
      <c r="N59" s="49"/>
      <c r="O59" s="49"/>
      <c r="P59" s="50"/>
    </row>
    <row r="60" spans="1:16" ht="22.5" x14ac:dyDescent="0.2">
      <c r="A60" s="39">
        <v>11</v>
      </c>
      <c r="B60" s="40"/>
      <c r="C60" s="100" t="s">
        <v>284</v>
      </c>
      <c r="D60" s="25" t="s">
        <v>75</v>
      </c>
      <c r="E60" s="102">
        <v>1</v>
      </c>
      <c r="F60" s="68"/>
      <c r="G60" s="65"/>
      <c r="H60" s="49"/>
      <c r="I60" s="65"/>
      <c r="J60" s="65"/>
      <c r="K60" s="50"/>
      <c r="L60" s="51"/>
      <c r="M60" s="49"/>
      <c r="N60" s="49"/>
      <c r="O60" s="49"/>
      <c r="P60" s="50"/>
    </row>
    <row r="61" spans="1:16" x14ac:dyDescent="0.2">
      <c r="A61" s="39">
        <v>12</v>
      </c>
      <c r="B61" s="40"/>
      <c r="C61" s="101" t="s">
        <v>294</v>
      </c>
      <c r="D61" s="25" t="s">
        <v>92</v>
      </c>
      <c r="E61" s="102">
        <v>211.6</v>
      </c>
      <c r="F61" s="68"/>
      <c r="G61" s="65"/>
      <c r="H61" s="49"/>
      <c r="I61" s="65"/>
      <c r="J61" s="65"/>
      <c r="K61" s="50"/>
      <c r="L61" s="51"/>
      <c r="M61" s="49"/>
      <c r="N61" s="49"/>
      <c r="O61" s="49"/>
      <c r="P61" s="50"/>
    </row>
    <row r="62" spans="1:16" x14ac:dyDescent="0.2">
      <c r="A62" s="39">
        <v>13</v>
      </c>
      <c r="B62" s="40"/>
      <c r="C62" s="100" t="s">
        <v>485</v>
      </c>
      <c r="D62" s="25" t="s">
        <v>92</v>
      </c>
      <c r="E62" s="102">
        <f>E61*1.05</f>
        <v>222.18</v>
      </c>
      <c r="F62" s="68"/>
      <c r="G62" s="65"/>
      <c r="H62" s="49"/>
      <c r="I62" s="65"/>
      <c r="J62" s="65"/>
      <c r="K62" s="50"/>
      <c r="L62" s="51"/>
      <c r="M62" s="49"/>
      <c r="N62" s="49"/>
      <c r="O62" s="49"/>
      <c r="P62" s="50"/>
    </row>
    <row r="63" spans="1:16" x14ac:dyDescent="0.2">
      <c r="A63" s="39">
        <v>14</v>
      </c>
      <c r="B63" s="40"/>
      <c r="C63" s="100" t="s">
        <v>295</v>
      </c>
      <c r="D63" s="25" t="s">
        <v>75</v>
      </c>
      <c r="E63" s="102">
        <v>1</v>
      </c>
      <c r="F63" s="68"/>
      <c r="G63" s="65"/>
      <c r="H63" s="49"/>
      <c r="I63" s="65"/>
      <c r="J63" s="65"/>
      <c r="K63" s="50"/>
      <c r="L63" s="51"/>
      <c r="M63" s="49"/>
      <c r="N63" s="49"/>
      <c r="O63" s="49"/>
      <c r="P63" s="50"/>
    </row>
    <row r="64" spans="1:16" x14ac:dyDescent="0.2">
      <c r="A64" s="97">
        <v>4</v>
      </c>
      <c r="B64" s="98"/>
      <c r="C64" s="99" t="s">
        <v>296</v>
      </c>
      <c r="D64" s="25"/>
      <c r="E64" s="102"/>
      <c r="F64" s="68"/>
      <c r="G64" s="65"/>
      <c r="H64" s="49"/>
      <c r="I64" s="65"/>
      <c r="J64" s="65"/>
      <c r="K64" s="50"/>
      <c r="L64" s="51"/>
      <c r="M64" s="49"/>
      <c r="N64" s="49"/>
      <c r="O64" s="49"/>
      <c r="P64" s="50"/>
    </row>
    <row r="65" spans="1:16" ht="33.75" x14ac:dyDescent="0.2">
      <c r="A65" s="39">
        <v>1</v>
      </c>
      <c r="B65" s="40"/>
      <c r="C65" s="101" t="s">
        <v>297</v>
      </c>
      <c r="D65" s="25" t="s">
        <v>61</v>
      </c>
      <c r="E65" s="102">
        <v>1</v>
      </c>
      <c r="F65" s="68"/>
      <c r="G65" s="65"/>
      <c r="H65" s="49"/>
      <c r="I65" s="65"/>
      <c r="J65" s="65"/>
      <c r="K65" s="50"/>
      <c r="L65" s="51"/>
      <c r="M65" s="49"/>
      <c r="N65" s="49"/>
      <c r="O65" s="49"/>
      <c r="P65" s="50"/>
    </row>
    <row r="66" spans="1:16" ht="22.5" x14ac:dyDescent="0.2">
      <c r="A66" s="39">
        <v>2</v>
      </c>
      <c r="B66" s="40"/>
      <c r="C66" s="100" t="s">
        <v>486</v>
      </c>
      <c r="D66" s="25" t="s">
        <v>61</v>
      </c>
      <c r="E66" s="102">
        <v>1</v>
      </c>
      <c r="F66" s="68"/>
      <c r="G66" s="65"/>
      <c r="H66" s="49"/>
      <c r="I66" s="65"/>
      <c r="J66" s="65"/>
      <c r="K66" s="50"/>
      <c r="L66" s="51"/>
      <c r="M66" s="49"/>
      <c r="N66" s="49"/>
      <c r="O66" s="49"/>
      <c r="P66" s="50"/>
    </row>
    <row r="67" spans="1:16" x14ac:dyDescent="0.2">
      <c r="A67" s="39">
        <v>3</v>
      </c>
      <c r="B67" s="40"/>
      <c r="C67" s="106" t="s">
        <v>298</v>
      </c>
      <c r="D67" s="25" t="s">
        <v>75</v>
      </c>
      <c r="E67" s="102">
        <f>E66</f>
        <v>1</v>
      </c>
      <c r="F67" s="68"/>
      <c r="G67" s="65"/>
      <c r="H67" s="49"/>
      <c r="I67" s="65"/>
      <c r="J67" s="65"/>
      <c r="K67" s="50"/>
      <c r="L67" s="51"/>
      <c r="M67" s="49"/>
      <c r="N67" s="49"/>
      <c r="O67" s="49"/>
      <c r="P67" s="50"/>
    </row>
    <row r="68" spans="1:16" x14ac:dyDescent="0.2">
      <c r="A68" s="39">
        <v>4</v>
      </c>
      <c r="B68" s="40"/>
      <c r="C68" s="100" t="s">
        <v>299</v>
      </c>
      <c r="D68" s="25" t="s">
        <v>61</v>
      </c>
      <c r="E68" s="102">
        <f>E66</f>
        <v>1</v>
      </c>
      <c r="F68" s="68"/>
      <c r="G68" s="65"/>
      <c r="H68" s="49"/>
      <c r="I68" s="65"/>
      <c r="J68" s="65"/>
      <c r="K68" s="50"/>
      <c r="L68" s="51"/>
      <c r="M68" s="49"/>
      <c r="N68" s="49"/>
      <c r="O68" s="49"/>
      <c r="P68" s="50"/>
    </row>
    <row r="69" spans="1:16" x14ac:dyDescent="0.2">
      <c r="A69" s="39">
        <v>5</v>
      </c>
      <c r="B69" s="40"/>
      <c r="C69" s="100" t="s">
        <v>300</v>
      </c>
      <c r="D69" s="25" t="s">
        <v>75</v>
      </c>
      <c r="E69" s="102">
        <f>E66</f>
        <v>1</v>
      </c>
      <c r="F69" s="68"/>
      <c r="G69" s="65"/>
      <c r="H69" s="49"/>
      <c r="I69" s="65"/>
      <c r="J69" s="65"/>
      <c r="K69" s="50"/>
      <c r="L69" s="51"/>
      <c r="M69" s="49"/>
      <c r="N69" s="49"/>
      <c r="O69" s="49"/>
      <c r="P69" s="50"/>
    </row>
    <row r="70" spans="1:16" x14ac:dyDescent="0.2">
      <c r="A70" s="39">
        <v>6</v>
      </c>
      <c r="B70" s="40"/>
      <c r="C70" s="100" t="s">
        <v>79</v>
      </c>
      <c r="D70" s="25" t="s">
        <v>75</v>
      </c>
      <c r="E70" s="102">
        <f>E66</f>
        <v>1</v>
      </c>
      <c r="F70" s="68"/>
      <c r="G70" s="65"/>
      <c r="H70" s="49"/>
      <c r="I70" s="65"/>
      <c r="J70" s="65"/>
      <c r="K70" s="50"/>
      <c r="L70" s="51"/>
      <c r="M70" s="49"/>
      <c r="N70" s="49"/>
      <c r="O70" s="49"/>
      <c r="P70" s="50"/>
    </row>
    <row r="71" spans="1:16" ht="33.75" x14ac:dyDescent="0.2">
      <c r="A71" s="39">
        <v>7</v>
      </c>
      <c r="B71" s="40"/>
      <c r="C71" s="101" t="s">
        <v>301</v>
      </c>
      <c r="D71" s="25" t="s">
        <v>75</v>
      </c>
      <c r="E71" s="102">
        <v>1</v>
      </c>
      <c r="F71" s="68"/>
      <c r="G71" s="65"/>
      <c r="H71" s="49"/>
      <c r="I71" s="65"/>
      <c r="J71" s="65"/>
      <c r="K71" s="50"/>
      <c r="L71" s="51"/>
      <c r="M71" s="49"/>
      <c r="N71" s="49"/>
      <c r="O71" s="49"/>
      <c r="P71" s="50"/>
    </row>
    <row r="72" spans="1:16" x14ac:dyDescent="0.2">
      <c r="A72" s="39">
        <v>8</v>
      </c>
      <c r="B72" s="40"/>
      <c r="C72" s="100" t="s">
        <v>302</v>
      </c>
      <c r="D72" s="25" t="s">
        <v>75</v>
      </c>
      <c r="E72" s="102">
        <f>E71</f>
        <v>1</v>
      </c>
      <c r="F72" s="68"/>
      <c r="G72" s="65"/>
      <c r="H72" s="49"/>
      <c r="I72" s="65"/>
      <c r="J72" s="65"/>
      <c r="K72" s="50"/>
      <c r="L72" s="51"/>
      <c r="M72" s="49"/>
      <c r="N72" s="49"/>
      <c r="O72" s="49"/>
      <c r="P72" s="50"/>
    </row>
    <row r="73" spans="1:16" ht="33.75" x14ac:dyDescent="0.2">
      <c r="A73" s="39">
        <v>9</v>
      </c>
      <c r="B73" s="40"/>
      <c r="C73" s="101" t="s">
        <v>303</v>
      </c>
      <c r="D73" s="25" t="s">
        <v>61</v>
      </c>
      <c r="E73" s="102">
        <f>E74+E75</f>
        <v>2</v>
      </c>
      <c r="F73" s="68"/>
      <c r="G73" s="65"/>
      <c r="H73" s="49"/>
      <c r="I73" s="65"/>
      <c r="J73" s="65"/>
      <c r="K73" s="50"/>
      <c r="L73" s="51"/>
      <c r="M73" s="49"/>
      <c r="N73" s="49"/>
      <c r="O73" s="49"/>
      <c r="P73" s="50"/>
    </row>
    <row r="74" spans="1:16" ht="22.5" x14ac:dyDescent="0.2">
      <c r="A74" s="39">
        <v>10</v>
      </c>
      <c r="B74" s="40"/>
      <c r="C74" s="100" t="s">
        <v>487</v>
      </c>
      <c r="D74" s="25" t="s">
        <v>61</v>
      </c>
      <c r="E74" s="102">
        <v>1</v>
      </c>
      <c r="F74" s="68"/>
      <c r="G74" s="65"/>
      <c r="H74" s="49"/>
      <c r="I74" s="65"/>
      <c r="J74" s="65"/>
      <c r="K74" s="50"/>
      <c r="L74" s="51"/>
      <c r="M74" s="49"/>
      <c r="N74" s="49"/>
      <c r="O74" s="49"/>
      <c r="P74" s="50"/>
    </row>
    <row r="75" spans="1:16" ht="22.5" x14ac:dyDescent="0.2">
      <c r="A75" s="39">
        <v>11</v>
      </c>
      <c r="B75" s="40"/>
      <c r="C75" s="100" t="s">
        <v>488</v>
      </c>
      <c r="D75" s="25" t="s">
        <v>61</v>
      </c>
      <c r="E75" s="102">
        <v>1</v>
      </c>
      <c r="F75" s="68"/>
      <c r="G75" s="65"/>
      <c r="H75" s="49"/>
      <c r="I75" s="65"/>
      <c r="J75" s="65"/>
      <c r="K75" s="50"/>
      <c r="L75" s="51"/>
      <c r="M75" s="49"/>
      <c r="N75" s="49"/>
      <c r="O75" s="49"/>
      <c r="P75" s="50"/>
    </row>
    <row r="76" spans="1:16" x14ac:dyDescent="0.2">
      <c r="A76" s="39">
        <v>12</v>
      </c>
      <c r="B76" s="40"/>
      <c r="C76" s="106" t="s">
        <v>298</v>
      </c>
      <c r="D76" s="25" t="s">
        <v>75</v>
      </c>
      <c r="E76" s="102">
        <f>E73</f>
        <v>2</v>
      </c>
      <c r="F76" s="68"/>
      <c r="G76" s="65"/>
      <c r="H76" s="49"/>
      <c r="I76" s="65"/>
      <c r="J76" s="65"/>
      <c r="K76" s="50"/>
      <c r="L76" s="51"/>
      <c r="M76" s="49"/>
      <c r="N76" s="49"/>
      <c r="O76" s="49"/>
      <c r="P76" s="50"/>
    </row>
    <row r="77" spans="1:16" x14ac:dyDescent="0.2">
      <c r="A77" s="39">
        <v>13</v>
      </c>
      <c r="B77" s="40"/>
      <c r="C77" s="100" t="s">
        <v>299</v>
      </c>
      <c r="D77" s="25" t="s">
        <v>61</v>
      </c>
      <c r="E77" s="102">
        <f>E73</f>
        <v>2</v>
      </c>
      <c r="F77" s="68"/>
      <c r="G77" s="65"/>
      <c r="H77" s="49"/>
      <c r="I77" s="65"/>
      <c r="J77" s="65"/>
      <c r="K77" s="50"/>
      <c r="L77" s="51"/>
      <c r="M77" s="49"/>
      <c r="N77" s="49"/>
      <c r="O77" s="49"/>
      <c r="P77" s="50"/>
    </row>
    <row r="78" spans="1:16" x14ac:dyDescent="0.2">
      <c r="A78" s="39">
        <v>14</v>
      </c>
      <c r="B78" s="40"/>
      <c r="C78" s="100" t="s">
        <v>300</v>
      </c>
      <c r="D78" s="25" t="s">
        <v>75</v>
      </c>
      <c r="E78" s="102">
        <f>E73</f>
        <v>2</v>
      </c>
      <c r="F78" s="68"/>
      <c r="G78" s="65"/>
      <c r="H78" s="49"/>
      <c r="I78" s="65"/>
      <c r="J78" s="65"/>
      <c r="K78" s="50"/>
      <c r="L78" s="51"/>
      <c r="M78" s="49"/>
      <c r="N78" s="49"/>
      <c r="O78" s="49"/>
      <c r="P78" s="50"/>
    </row>
    <row r="79" spans="1:16" x14ac:dyDescent="0.2">
      <c r="A79" s="39">
        <v>15</v>
      </c>
      <c r="B79" s="40"/>
      <c r="C79" s="100" t="s">
        <v>79</v>
      </c>
      <c r="D79" s="25" t="s">
        <v>75</v>
      </c>
      <c r="E79" s="102">
        <f>E73</f>
        <v>2</v>
      </c>
      <c r="F79" s="68"/>
      <c r="G79" s="65"/>
      <c r="H79" s="49"/>
      <c r="I79" s="65"/>
      <c r="J79" s="65"/>
      <c r="K79" s="50"/>
      <c r="L79" s="51"/>
      <c r="M79" s="49"/>
      <c r="N79" s="49"/>
      <c r="O79" s="49"/>
      <c r="P79" s="50"/>
    </row>
    <row r="80" spans="1:16" ht="33.75" x14ac:dyDescent="0.2">
      <c r="A80" s="39">
        <v>16</v>
      </c>
      <c r="B80" s="40"/>
      <c r="C80" s="101" t="s">
        <v>304</v>
      </c>
      <c r="D80" s="25" t="s">
        <v>61</v>
      </c>
      <c r="E80" s="102">
        <f>E81</f>
        <v>1</v>
      </c>
      <c r="F80" s="68"/>
      <c r="G80" s="65"/>
      <c r="H80" s="49"/>
      <c r="I80" s="65"/>
      <c r="J80" s="65"/>
      <c r="K80" s="50"/>
      <c r="L80" s="51"/>
      <c r="M80" s="49"/>
      <c r="N80" s="49"/>
      <c r="O80" s="49"/>
      <c r="P80" s="50"/>
    </row>
    <row r="81" spans="1:16" ht="22.5" x14ac:dyDescent="0.2">
      <c r="A81" s="39">
        <v>17</v>
      </c>
      <c r="B81" s="40"/>
      <c r="C81" s="100" t="s">
        <v>489</v>
      </c>
      <c r="D81" s="25" t="s">
        <v>61</v>
      </c>
      <c r="E81" s="102">
        <v>1</v>
      </c>
      <c r="F81" s="68"/>
      <c r="G81" s="65"/>
      <c r="H81" s="49"/>
      <c r="I81" s="65"/>
      <c r="J81" s="65"/>
      <c r="K81" s="50"/>
      <c r="L81" s="51"/>
      <c r="M81" s="49"/>
      <c r="N81" s="49"/>
      <c r="O81" s="49"/>
      <c r="P81" s="50"/>
    </row>
    <row r="82" spans="1:16" x14ac:dyDescent="0.2">
      <c r="A82" s="39">
        <v>18</v>
      </c>
      <c r="B82" s="40"/>
      <c r="C82" s="106" t="s">
        <v>298</v>
      </c>
      <c r="D82" s="25" t="s">
        <v>75</v>
      </c>
      <c r="E82" s="102">
        <f>E80</f>
        <v>1</v>
      </c>
      <c r="F82" s="68"/>
      <c r="G82" s="65"/>
      <c r="H82" s="49"/>
      <c r="I82" s="65"/>
      <c r="J82" s="65"/>
      <c r="K82" s="50"/>
      <c r="L82" s="51"/>
      <c r="M82" s="49"/>
      <c r="N82" s="49"/>
      <c r="O82" s="49"/>
      <c r="P82" s="50"/>
    </row>
    <row r="83" spans="1:16" x14ac:dyDescent="0.2">
      <c r="A83" s="39">
        <v>19</v>
      </c>
      <c r="B83" s="40"/>
      <c r="C83" s="100" t="s">
        <v>299</v>
      </c>
      <c r="D83" s="25" t="s">
        <v>61</v>
      </c>
      <c r="E83" s="102">
        <f>E80</f>
        <v>1</v>
      </c>
      <c r="F83" s="68"/>
      <c r="G83" s="65"/>
      <c r="H83" s="49"/>
      <c r="I83" s="65"/>
      <c r="J83" s="65"/>
      <c r="K83" s="50"/>
      <c r="L83" s="51"/>
      <c r="M83" s="49"/>
      <c r="N83" s="49"/>
      <c r="O83" s="49"/>
      <c r="P83" s="50"/>
    </row>
    <row r="84" spans="1:16" x14ac:dyDescent="0.2">
      <c r="A84" s="39">
        <v>20</v>
      </c>
      <c r="B84" s="40"/>
      <c r="C84" s="100" t="s">
        <v>300</v>
      </c>
      <c r="D84" s="25" t="s">
        <v>75</v>
      </c>
      <c r="E84" s="102">
        <f>E80</f>
        <v>1</v>
      </c>
      <c r="F84" s="68"/>
      <c r="G84" s="65"/>
      <c r="H84" s="49"/>
      <c r="I84" s="65"/>
      <c r="J84" s="65"/>
      <c r="K84" s="50"/>
      <c r="L84" s="51"/>
      <c r="M84" s="49"/>
      <c r="N84" s="49"/>
      <c r="O84" s="49"/>
      <c r="P84" s="50"/>
    </row>
    <row r="85" spans="1:16" x14ac:dyDescent="0.2">
      <c r="A85" s="39">
        <v>21</v>
      </c>
      <c r="B85" s="40"/>
      <c r="C85" s="100" t="s">
        <v>79</v>
      </c>
      <c r="D85" s="25" t="s">
        <v>75</v>
      </c>
      <c r="E85" s="102">
        <f>E80</f>
        <v>1</v>
      </c>
      <c r="F85" s="68"/>
      <c r="G85" s="65"/>
      <c r="H85" s="49"/>
      <c r="I85" s="65"/>
      <c r="J85" s="65"/>
      <c r="K85" s="50"/>
      <c r="L85" s="51"/>
      <c r="M85" s="49"/>
      <c r="N85" s="49"/>
      <c r="O85" s="49"/>
      <c r="P85" s="50"/>
    </row>
    <row r="86" spans="1:16" ht="33.75" x14ac:dyDescent="0.2">
      <c r="A86" s="39">
        <v>22</v>
      </c>
      <c r="B86" s="40"/>
      <c r="C86" s="101" t="s">
        <v>305</v>
      </c>
      <c r="D86" s="25" t="s">
        <v>61</v>
      </c>
      <c r="E86" s="102">
        <f>E87</f>
        <v>1</v>
      </c>
      <c r="F86" s="68"/>
      <c r="G86" s="65"/>
      <c r="H86" s="49"/>
      <c r="I86" s="65"/>
      <c r="J86" s="65"/>
      <c r="K86" s="50"/>
      <c r="L86" s="51"/>
      <c r="M86" s="49"/>
      <c r="N86" s="49"/>
      <c r="O86" s="49"/>
      <c r="P86" s="50"/>
    </row>
    <row r="87" spans="1:16" ht="22.5" x14ac:dyDescent="0.2">
      <c r="A87" s="39">
        <v>23</v>
      </c>
      <c r="B87" s="40"/>
      <c r="C87" s="100" t="s">
        <v>490</v>
      </c>
      <c r="D87" s="25" t="s">
        <v>61</v>
      </c>
      <c r="E87" s="102">
        <v>1</v>
      </c>
      <c r="F87" s="68"/>
      <c r="G87" s="65"/>
      <c r="H87" s="49"/>
      <c r="I87" s="65"/>
      <c r="J87" s="65"/>
      <c r="K87" s="50"/>
      <c r="L87" s="51"/>
      <c r="M87" s="49"/>
      <c r="N87" s="49"/>
      <c r="O87" s="49"/>
      <c r="P87" s="50"/>
    </row>
    <row r="88" spans="1:16" x14ac:dyDescent="0.2">
      <c r="A88" s="39">
        <v>24</v>
      </c>
      <c r="B88" s="40"/>
      <c r="C88" s="106" t="s">
        <v>298</v>
      </c>
      <c r="D88" s="25" t="s">
        <v>75</v>
      </c>
      <c r="E88" s="102">
        <f>E86</f>
        <v>1</v>
      </c>
      <c r="F88" s="68"/>
      <c r="G88" s="65"/>
      <c r="H88" s="49"/>
      <c r="I88" s="65"/>
      <c r="J88" s="65"/>
      <c r="K88" s="50"/>
      <c r="L88" s="51"/>
      <c r="M88" s="49"/>
      <c r="N88" s="49"/>
      <c r="O88" s="49"/>
      <c r="P88" s="50"/>
    </row>
    <row r="89" spans="1:16" x14ac:dyDescent="0.2">
      <c r="A89" s="39">
        <v>25</v>
      </c>
      <c r="B89" s="40"/>
      <c r="C89" s="100" t="s">
        <v>299</v>
      </c>
      <c r="D89" s="25" t="s">
        <v>61</v>
      </c>
      <c r="E89" s="102">
        <f>E86</f>
        <v>1</v>
      </c>
      <c r="F89" s="68"/>
      <c r="G89" s="65"/>
      <c r="H89" s="49"/>
      <c r="I89" s="65"/>
      <c r="J89" s="65"/>
      <c r="K89" s="50"/>
      <c r="L89" s="51"/>
      <c r="M89" s="49"/>
      <c r="N89" s="49"/>
      <c r="O89" s="49"/>
      <c r="P89" s="50"/>
    </row>
    <row r="90" spans="1:16" x14ac:dyDescent="0.2">
      <c r="A90" s="39">
        <v>26</v>
      </c>
      <c r="B90" s="40"/>
      <c r="C90" s="100" t="s">
        <v>300</v>
      </c>
      <c r="D90" s="25" t="s">
        <v>75</v>
      </c>
      <c r="E90" s="102">
        <f>E86</f>
        <v>1</v>
      </c>
      <c r="F90" s="68"/>
      <c r="G90" s="65"/>
      <c r="H90" s="49"/>
      <c r="I90" s="65"/>
      <c r="J90" s="65"/>
      <c r="K90" s="50"/>
      <c r="L90" s="51"/>
      <c r="M90" s="49"/>
      <c r="N90" s="49"/>
      <c r="O90" s="49"/>
      <c r="P90" s="50"/>
    </row>
    <row r="91" spans="1:16" x14ac:dyDescent="0.2">
      <c r="A91" s="39">
        <v>27</v>
      </c>
      <c r="B91" s="40"/>
      <c r="C91" s="100" t="s">
        <v>79</v>
      </c>
      <c r="D91" s="25" t="s">
        <v>75</v>
      </c>
      <c r="E91" s="102">
        <f>E86</f>
        <v>1</v>
      </c>
      <c r="F91" s="68"/>
      <c r="G91" s="65"/>
      <c r="H91" s="49"/>
      <c r="I91" s="65"/>
      <c r="J91" s="65"/>
      <c r="K91" s="50"/>
      <c r="L91" s="51"/>
      <c r="M91" s="49"/>
      <c r="N91" s="49"/>
      <c r="O91" s="49"/>
      <c r="P91" s="50"/>
    </row>
    <row r="92" spans="1:16" ht="22.5" x14ac:dyDescent="0.2">
      <c r="A92" s="39">
        <v>28</v>
      </c>
      <c r="B92" s="40"/>
      <c r="C92" s="101" t="s">
        <v>306</v>
      </c>
      <c r="D92" s="25" t="s">
        <v>61</v>
      </c>
      <c r="E92" s="102">
        <f>E93</f>
        <v>1</v>
      </c>
      <c r="F92" s="68"/>
      <c r="G92" s="65"/>
      <c r="H92" s="49"/>
      <c r="I92" s="65"/>
      <c r="J92" s="65"/>
      <c r="K92" s="50"/>
      <c r="L92" s="51"/>
      <c r="M92" s="49"/>
      <c r="N92" s="49"/>
      <c r="O92" s="49"/>
      <c r="P92" s="50"/>
    </row>
    <row r="93" spans="1:16" ht="33.75" x14ac:dyDescent="0.2">
      <c r="A93" s="39">
        <v>29</v>
      </c>
      <c r="B93" s="40"/>
      <c r="C93" s="100" t="s">
        <v>307</v>
      </c>
      <c r="D93" s="25" t="s">
        <v>61</v>
      </c>
      <c r="E93" s="102">
        <v>1</v>
      </c>
      <c r="F93" s="68"/>
      <c r="G93" s="65"/>
      <c r="H93" s="49"/>
      <c r="I93" s="65"/>
      <c r="J93" s="65"/>
      <c r="K93" s="50"/>
      <c r="L93" s="51"/>
      <c r="M93" s="49"/>
      <c r="N93" s="49"/>
      <c r="O93" s="49"/>
      <c r="P93" s="50"/>
    </row>
    <row r="94" spans="1:16" x14ac:dyDescent="0.2">
      <c r="A94" s="39">
        <v>30</v>
      </c>
      <c r="B94" s="40"/>
      <c r="C94" s="106" t="s">
        <v>298</v>
      </c>
      <c r="D94" s="25" t="s">
        <v>75</v>
      </c>
      <c r="E94" s="102">
        <f>E92</f>
        <v>1</v>
      </c>
      <c r="F94" s="68"/>
      <c r="G94" s="65"/>
      <c r="H94" s="49"/>
      <c r="I94" s="65"/>
      <c r="J94" s="65"/>
      <c r="K94" s="50"/>
      <c r="L94" s="51"/>
      <c r="M94" s="49"/>
      <c r="N94" s="49"/>
      <c r="O94" s="49"/>
      <c r="P94" s="50"/>
    </row>
    <row r="95" spans="1:16" x14ac:dyDescent="0.2">
      <c r="A95" s="39">
        <v>31</v>
      </c>
      <c r="B95" s="40"/>
      <c r="C95" s="100" t="s">
        <v>299</v>
      </c>
      <c r="D95" s="25" t="s">
        <v>61</v>
      </c>
      <c r="E95" s="102">
        <f>E92</f>
        <v>1</v>
      </c>
      <c r="F95" s="68"/>
      <c r="G95" s="65"/>
      <c r="H95" s="49"/>
      <c r="I95" s="65"/>
      <c r="J95" s="65"/>
      <c r="K95" s="50"/>
      <c r="L95" s="51"/>
      <c r="M95" s="49"/>
      <c r="N95" s="49"/>
      <c r="O95" s="49"/>
      <c r="P95" s="50"/>
    </row>
    <row r="96" spans="1:16" x14ac:dyDescent="0.2">
      <c r="A96" s="39">
        <v>32</v>
      </c>
      <c r="B96" s="40"/>
      <c r="C96" s="100" t="s">
        <v>300</v>
      </c>
      <c r="D96" s="25" t="s">
        <v>75</v>
      </c>
      <c r="E96" s="102">
        <f>E92</f>
        <v>1</v>
      </c>
      <c r="F96" s="68"/>
      <c r="G96" s="65"/>
      <c r="H96" s="49"/>
      <c r="I96" s="65"/>
      <c r="J96" s="65"/>
      <c r="K96" s="50"/>
      <c r="L96" s="51"/>
      <c r="M96" s="49"/>
      <c r="N96" s="49"/>
      <c r="O96" s="49"/>
      <c r="P96" s="50"/>
    </row>
    <row r="97" spans="1:16" x14ac:dyDescent="0.2">
      <c r="A97" s="39">
        <v>33</v>
      </c>
      <c r="B97" s="40"/>
      <c r="C97" s="100" t="s">
        <v>79</v>
      </c>
      <c r="D97" s="25" t="s">
        <v>75</v>
      </c>
      <c r="E97" s="102">
        <f>E92</f>
        <v>1</v>
      </c>
      <c r="F97" s="68"/>
      <c r="G97" s="65"/>
      <c r="H97" s="49"/>
      <c r="I97" s="65"/>
      <c r="J97" s="65"/>
      <c r="K97" s="50"/>
      <c r="L97" s="51"/>
      <c r="M97" s="49"/>
      <c r="N97" s="49"/>
      <c r="O97" s="49"/>
      <c r="P97" s="50"/>
    </row>
    <row r="98" spans="1:16" x14ac:dyDescent="0.2">
      <c r="A98" s="97">
        <v>5</v>
      </c>
      <c r="B98" s="98"/>
      <c r="C98" s="99" t="s">
        <v>125</v>
      </c>
      <c r="D98" s="25"/>
      <c r="E98" s="102"/>
      <c r="F98" s="68"/>
      <c r="G98" s="65"/>
      <c r="H98" s="49"/>
      <c r="I98" s="65"/>
      <c r="J98" s="65"/>
      <c r="K98" s="50"/>
      <c r="L98" s="51"/>
      <c r="M98" s="49"/>
      <c r="N98" s="49"/>
      <c r="O98" s="49"/>
      <c r="P98" s="50"/>
    </row>
    <row r="99" spans="1:16" ht="33.75" x14ac:dyDescent="0.2">
      <c r="A99" s="39">
        <v>1</v>
      </c>
      <c r="B99" s="40"/>
      <c r="C99" s="101" t="s">
        <v>308</v>
      </c>
      <c r="D99" s="25" t="s">
        <v>92</v>
      </c>
      <c r="E99" s="102">
        <v>632.4</v>
      </c>
      <c r="F99" s="68"/>
      <c r="G99" s="65"/>
      <c r="H99" s="49"/>
      <c r="I99" s="65"/>
      <c r="J99" s="65"/>
      <c r="K99" s="50"/>
      <c r="L99" s="51"/>
      <c r="M99" s="49"/>
      <c r="N99" s="49"/>
      <c r="O99" s="49"/>
      <c r="P99" s="50"/>
    </row>
    <row r="100" spans="1:16" x14ac:dyDescent="0.2">
      <c r="A100" s="39">
        <v>2</v>
      </c>
      <c r="B100" s="40"/>
      <c r="C100" s="100" t="s">
        <v>309</v>
      </c>
      <c r="D100" s="25" t="s">
        <v>92</v>
      </c>
      <c r="E100" s="102">
        <f>E99*1.15</f>
        <v>727.26</v>
      </c>
      <c r="F100" s="68"/>
      <c r="G100" s="65"/>
      <c r="H100" s="49"/>
      <c r="I100" s="65"/>
      <c r="J100" s="65"/>
      <c r="K100" s="50"/>
      <c r="L100" s="51"/>
      <c r="M100" s="49"/>
      <c r="N100" s="49"/>
      <c r="O100" s="49"/>
      <c r="P100" s="50"/>
    </row>
    <row r="101" spans="1:16" x14ac:dyDescent="0.2">
      <c r="A101" s="39">
        <v>3</v>
      </c>
      <c r="B101" s="40"/>
      <c r="C101" s="100" t="s">
        <v>79</v>
      </c>
      <c r="D101" s="25" t="s">
        <v>75</v>
      </c>
      <c r="E101" s="102">
        <v>1</v>
      </c>
      <c r="F101" s="68"/>
      <c r="G101" s="65"/>
      <c r="H101" s="49"/>
      <c r="I101" s="65"/>
      <c r="J101" s="65"/>
      <c r="K101" s="50"/>
      <c r="L101" s="51"/>
      <c r="M101" s="49"/>
      <c r="N101" s="49"/>
      <c r="O101" s="49"/>
      <c r="P101" s="50"/>
    </row>
    <row r="102" spans="1:16" ht="33.75" x14ac:dyDescent="0.2">
      <c r="A102" s="39">
        <v>4</v>
      </c>
      <c r="B102" s="40"/>
      <c r="C102" s="101" t="s">
        <v>310</v>
      </c>
      <c r="D102" s="25" t="s">
        <v>92</v>
      </c>
      <c r="E102" s="102">
        <f>1139.2</f>
        <v>1139.2</v>
      </c>
      <c r="F102" s="68"/>
      <c r="G102" s="65"/>
      <c r="H102" s="49"/>
      <c r="I102" s="65"/>
      <c r="J102" s="65"/>
      <c r="K102" s="50"/>
      <c r="L102" s="51"/>
      <c r="M102" s="49"/>
      <c r="N102" s="49"/>
      <c r="O102" s="49"/>
      <c r="P102" s="50"/>
    </row>
    <row r="103" spans="1:16" x14ac:dyDescent="0.2">
      <c r="A103" s="39">
        <v>5</v>
      </c>
      <c r="B103" s="40"/>
      <c r="C103" s="100" t="s">
        <v>311</v>
      </c>
      <c r="D103" s="25" t="s">
        <v>92</v>
      </c>
      <c r="E103" s="102">
        <f>E102*1.1</f>
        <v>1253.1199999999999</v>
      </c>
      <c r="F103" s="68"/>
      <c r="G103" s="65"/>
      <c r="H103" s="49"/>
      <c r="I103" s="65"/>
      <c r="J103" s="65"/>
      <c r="K103" s="50"/>
      <c r="L103" s="51"/>
      <c r="M103" s="49"/>
      <c r="N103" s="49"/>
      <c r="O103" s="49"/>
      <c r="P103" s="50"/>
    </row>
    <row r="104" spans="1:16" ht="12" thickBot="1" x14ac:dyDescent="0.25">
      <c r="A104" s="39">
        <v>6</v>
      </c>
      <c r="B104" s="40"/>
      <c r="C104" s="100" t="s">
        <v>79</v>
      </c>
      <c r="D104" s="25" t="s">
        <v>75</v>
      </c>
      <c r="E104" s="102">
        <v>1</v>
      </c>
      <c r="F104" s="68"/>
      <c r="G104" s="65"/>
      <c r="H104" s="49"/>
      <c r="I104" s="65"/>
      <c r="J104" s="65"/>
      <c r="K104" s="50"/>
      <c r="L104" s="51"/>
      <c r="M104" s="49"/>
      <c r="N104" s="49"/>
      <c r="O104" s="49"/>
      <c r="P104" s="50"/>
    </row>
    <row r="105" spans="1:16" ht="12" thickBot="1" x14ac:dyDescent="0.25">
      <c r="A105" s="175" t="s">
        <v>130</v>
      </c>
      <c r="B105" s="176"/>
      <c r="C105" s="176"/>
      <c r="D105" s="176"/>
      <c r="E105" s="176"/>
      <c r="F105" s="176"/>
      <c r="G105" s="176"/>
      <c r="H105" s="176"/>
      <c r="I105" s="176"/>
      <c r="J105" s="176"/>
      <c r="K105" s="177"/>
      <c r="L105" s="69">
        <f>SUM(L14:L104)</f>
        <v>0</v>
      </c>
      <c r="M105" s="70">
        <f>SUM(M14:M104)</f>
        <v>0</v>
      </c>
      <c r="N105" s="70">
        <f>SUM(N14:N104)</f>
        <v>0</v>
      </c>
      <c r="O105" s="70">
        <f>SUM(O14:O104)</f>
        <v>0</v>
      </c>
      <c r="P105" s="71">
        <f>SUM(P14:P104)</f>
        <v>0</v>
      </c>
    </row>
    <row r="106" spans="1:16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1" t="s">
        <v>14</v>
      </c>
      <c r="B108" s="17"/>
      <c r="C108" s="174">
        <f>'Kops a'!C34:H34</f>
        <v>0</v>
      </c>
      <c r="D108" s="174"/>
      <c r="E108" s="174"/>
      <c r="F108" s="174"/>
      <c r="G108" s="174"/>
      <c r="H108" s="174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09" t="s">
        <v>15</v>
      </c>
      <c r="D109" s="109"/>
      <c r="E109" s="109"/>
      <c r="F109" s="109"/>
      <c r="G109" s="109"/>
      <c r="H109" s="109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89" t="str">
        <f>'Kops a'!A37</f>
        <v>Tāme sastādīta 2021. gada __. ___________</v>
      </c>
      <c r="B111" s="90"/>
      <c r="C111" s="90"/>
      <c r="D111" s="90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" t="s">
        <v>37</v>
      </c>
      <c r="B113" s="17"/>
      <c r="C113" s="174">
        <f>'Kops a'!C39:H39</f>
        <v>0</v>
      </c>
      <c r="D113" s="174"/>
      <c r="E113" s="174"/>
      <c r="F113" s="174"/>
      <c r="G113" s="174"/>
      <c r="H113" s="174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09" t="s">
        <v>15</v>
      </c>
      <c r="D114" s="109"/>
      <c r="E114" s="109"/>
      <c r="F114" s="109"/>
      <c r="G114" s="109"/>
      <c r="H114" s="109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89" t="s">
        <v>54</v>
      </c>
      <c r="B116" s="90"/>
      <c r="C116" s="94">
        <f>'Kops a'!C42</f>
        <v>0</v>
      </c>
      <c r="D116" s="52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</sheetData>
  <mergeCells count="22">
    <mergeCell ref="C114:H114"/>
    <mergeCell ref="C4:I4"/>
    <mergeCell ref="F12:K12"/>
    <mergeCell ref="J9:M9"/>
    <mergeCell ref="D8:L8"/>
    <mergeCell ref="A105:K105"/>
    <mergeCell ref="C108:H108"/>
    <mergeCell ref="C109:H109"/>
    <mergeCell ref="C113:H113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04 A14:G104">
    <cfRule type="cellIs" dxfId="83" priority="33" operator="equal">
      <formula>0</formula>
    </cfRule>
  </conditionalFormatting>
  <conditionalFormatting sqref="N9:O9 K14:P104 H14:H104">
    <cfRule type="cellIs" dxfId="82" priority="32" operator="equal">
      <formula>0</formula>
    </cfRule>
  </conditionalFormatting>
  <conditionalFormatting sqref="C2:I2">
    <cfRule type="cellIs" dxfId="81" priority="29" operator="equal">
      <formula>0</formula>
    </cfRule>
  </conditionalFormatting>
  <conditionalFormatting sqref="O10">
    <cfRule type="cellIs" dxfId="80" priority="28" operator="equal">
      <formula>"20__. gada __. _________"</formula>
    </cfRule>
  </conditionalFormatting>
  <conditionalFormatting sqref="A105:K105">
    <cfRule type="containsText" dxfId="79" priority="27" operator="containsText" text="Tiešās izmaksas kopā, t. sk. darba devēja sociālais nodoklis __.__% ">
      <formula>NOT(ISERROR(SEARCH("Tiešās izmaksas kopā, t. sk. darba devēja sociālais nodoklis __.__% ",A105)))</formula>
    </cfRule>
  </conditionalFormatting>
  <conditionalFormatting sqref="L105:P105">
    <cfRule type="cellIs" dxfId="78" priority="22" operator="equal">
      <formula>0</formula>
    </cfRule>
  </conditionalFormatting>
  <conditionalFormatting sqref="C4:I4">
    <cfRule type="cellIs" dxfId="77" priority="21" operator="equal">
      <formula>0</formula>
    </cfRule>
  </conditionalFormatting>
  <conditionalFormatting sqref="D5:L8">
    <cfRule type="cellIs" dxfId="76" priority="17" operator="equal">
      <formula>0</formula>
    </cfRule>
  </conditionalFormatting>
  <conditionalFormatting sqref="P10">
    <cfRule type="cellIs" dxfId="75" priority="13" operator="equal">
      <formula>"20__. gada __. _________"</formula>
    </cfRule>
  </conditionalFormatting>
  <conditionalFormatting sqref="C113:H113">
    <cfRule type="cellIs" dxfId="74" priority="10" operator="equal">
      <formula>0</formula>
    </cfRule>
  </conditionalFormatting>
  <conditionalFormatting sqref="C108:H108">
    <cfRule type="cellIs" dxfId="73" priority="9" operator="equal">
      <formula>0</formula>
    </cfRule>
  </conditionalFormatting>
  <conditionalFormatting sqref="C113:H113 C116 C108:H108">
    <cfRule type="cellIs" dxfId="72" priority="8" operator="equal">
      <formula>0</formula>
    </cfRule>
  </conditionalFormatting>
  <conditionalFormatting sqref="D1">
    <cfRule type="cellIs" dxfId="71" priority="7" operator="equal">
      <formula>0</formula>
    </cfRule>
  </conditionalFormatting>
  <conditionalFormatting sqref="A9">
    <cfRule type="containsText" dxfId="70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A5F45D83-914D-4306-B26D-4B74C3C819FC}">
            <xm:f>NOT(ISERROR(SEARCH("Tāme sastādīta ____. gada ___. ______________",A111)))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A111</xm:sqref>
        </x14:conditionalFormatting>
        <x14:conditionalFormatting xmlns:xm="http://schemas.microsoft.com/office/excel/2006/main">
          <x14:cfRule type="containsText" priority="11" operator="containsText" id="{A2E03CF5-E14D-4A31-8C34-6550548A72DB}">
            <xm:f>NOT(ISERROR(SEARCH("Sertifikāta Nr. _________________________________",A116)))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>
    <pageSetUpPr fitToPage="1"/>
  </sheetPr>
  <dimension ref="A1:P39"/>
  <sheetViews>
    <sheetView workbookViewId="0">
      <selection activeCell="C2" sqref="C2:I2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8" t="s">
        <v>38</v>
      </c>
      <c r="D1" s="53">
        <f>'Kops a'!A21</f>
        <v>7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58" t="s">
        <v>373</v>
      </c>
      <c r="D2" s="158"/>
      <c r="E2" s="158"/>
      <c r="F2" s="158"/>
      <c r="G2" s="158"/>
      <c r="H2" s="158"/>
      <c r="I2" s="158"/>
      <c r="J2" s="30"/>
    </row>
    <row r="3" spans="1:16" x14ac:dyDescent="0.2">
      <c r="A3" s="31"/>
      <c r="B3" s="31"/>
      <c r="C3" s="118" t="s">
        <v>17</v>
      </c>
      <c r="D3" s="118"/>
      <c r="E3" s="118"/>
      <c r="F3" s="118"/>
      <c r="G3" s="118"/>
      <c r="H3" s="118"/>
      <c r="I3" s="118"/>
      <c r="J3" s="31"/>
    </row>
    <row r="4" spans="1:16" x14ac:dyDescent="0.2">
      <c r="A4" s="31"/>
      <c r="B4" s="31"/>
      <c r="C4" s="159" t="s">
        <v>52</v>
      </c>
      <c r="D4" s="159"/>
      <c r="E4" s="159"/>
      <c r="F4" s="159"/>
      <c r="G4" s="159"/>
      <c r="H4" s="159"/>
      <c r="I4" s="159"/>
      <c r="J4" s="31"/>
    </row>
    <row r="5" spans="1:16" x14ac:dyDescent="0.2">
      <c r="A5" s="23"/>
      <c r="B5" s="23"/>
      <c r="C5" s="28" t="s">
        <v>5</v>
      </c>
      <c r="D5" s="171" t="str">
        <f>'Kops a'!D6</f>
        <v>Daudzdzīvokļu dzīvojamās mājas vienkāršotas fasādes atjaunošana</v>
      </c>
      <c r="E5" s="171"/>
      <c r="F5" s="171"/>
      <c r="G5" s="171"/>
      <c r="H5" s="171"/>
      <c r="I5" s="171"/>
      <c r="J5" s="171"/>
      <c r="K5" s="171"/>
      <c r="L5" s="171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1" t="str">
        <f>'Kops a'!D7</f>
        <v>Daudzdzīvokļu dzīvojamās mājas, Stacijas ielā 12, Olainē vienkāršotas fasādes atjaunošana</v>
      </c>
      <c r="E6" s="171"/>
      <c r="F6" s="171"/>
      <c r="G6" s="171"/>
      <c r="H6" s="171"/>
      <c r="I6" s="171"/>
      <c r="J6" s="171"/>
      <c r="K6" s="171"/>
      <c r="L6" s="171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1" t="str">
        <f>'Kops a'!D8</f>
        <v>Stacijas iela 12, Olaine</v>
      </c>
      <c r="E7" s="171"/>
      <c r="F7" s="171"/>
      <c r="G7" s="171"/>
      <c r="H7" s="171"/>
      <c r="I7" s="171"/>
      <c r="J7" s="171"/>
      <c r="K7" s="171"/>
      <c r="L7" s="17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1" t="str">
        <f>'Kops a'!D9</f>
        <v>Iepirkums Nr. AS OŪS 2021/13_E</v>
      </c>
      <c r="E8" s="171"/>
      <c r="F8" s="171"/>
      <c r="G8" s="171"/>
      <c r="H8" s="171"/>
      <c r="I8" s="171"/>
      <c r="J8" s="171"/>
      <c r="K8" s="171"/>
      <c r="L8" s="171"/>
      <c r="M8" s="17"/>
      <c r="N8" s="17"/>
      <c r="O8" s="17"/>
      <c r="P8" s="17"/>
    </row>
    <row r="9" spans="1:16" ht="11.25" customHeight="1" x14ac:dyDescent="0.2">
      <c r="A9" s="157" t="s">
        <v>377</v>
      </c>
      <c r="B9" s="157"/>
      <c r="C9" s="157"/>
      <c r="D9" s="157"/>
      <c r="E9" s="157"/>
      <c r="F9" s="157"/>
      <c r="G9" s="157"/>
      <c r="H9" s="157"/>
      <c r="I9" s="157"/>
      <c r="J9" s="163" t="s">
        <v>39</v>
      </c>
      <c r="K9" s="163"/>
      <c r="L9" s="163"/>
      <c r="M9" s="163"/>
      <c r="N9" s="170">
        <f>P27</f>
        <v>0</v>
      </c>
      <c r="O9" s="170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2"/>
      <c r="P10" s="91" t="str">
        <f>A33</f>
        <v>Tāme sastādīta 2021. gada __. ___________</v>
      </c>
    </row>
    <row r="11" spans="1:16" ht="12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29" t="s">
        <v>23</v>
      </c>
      <c r="B12" s="165" t="s">
        <v>40</v>
      </c>
      <c r="C12" s="161" t="s">
        <v>41</v>
      </c>
      <c r="D12" s="168" t="s">
        <v>42</v>
      </c>
      <c r="E12" s="172" t="s">
        <v>43</v>
      </c>
      <c r="F12" s="160" t="s">
        <v>44</v>
      </c>
      <c r="G12" s="161"/>
      <c r="H12" s="161"/>
      <c r="I12" s="161"/>
      <c r="J12" s="161"/>
      <c r="K12" s="162"/>
      <c r="L12" s="160" t="s">
        <v>45</v>
      </c>
      <c r="M12" s="161"/>
      <c r="N12" s="161"/>
      <c r="O12" s="161"/>
      <c r="P12" s="162"/>
    </row>
    <row r="13" spans="1:16" ht="126.75" customHeight="1" thickBot="1" x14ac:dyDescent="0.25">
      <c r="A13" s="164"/>
      <c r="B13" s="166"/>
      <c r="C13" s="167"/>
      <c r="D13" s="169"/>
      <c r="E13" s="173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4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4" t="s">
        <v>51</v>
      </c>
    </row>
    <row r="14" spans="1:16" x14ac:dyDescent="0.2">
      <c r="A14" s="97">
        <v>1</v>
      </c>
      <c r="B14" s="98"/>
      <c r="C14" s="99" t="s">
        <v>55</v>
      </c>
      <c r="D14" s="25"/>
      <c r="E14" s="67"/>
      <c r="F14" s="68"/>
      <c r="G14" s="65"/>
      <c r="H14" s="49">
        <f>ROUND(F14*G14,2)</f>
        <v>0</v>
      </c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ht="22.5" x14ac:dyDescent="0.2">
      <c r="A15" s="39">
        <v>1</v>
      </c>
      <c r="B15" s="40"/>
      <c r="C15" s="101" t="s">
        <v>312</v>
      </c>
      <c r="D15" s="25" t="s">
        <v>59</v>
      </c>
      <c r="E15" s="102">
        <v>126.1</v>
      </c>
      <c r="F15" s="68"/>
      <c r="G15" s="65"/>
      <c r="H15" s="49"/>
      <c r="I15" s="65"/>
      <c r="J15" s="65"/>
      <c r="K15" s="50"/>
      <c r="L15" s="51"/>
      <c r="M15" s="49"/>
      <c r="N15" s="49"/>
      <c r="O15" s="49"/>
      <c r="P15" s="50"/>
    </row>
    <row r="16" spans="1:16" x14ac:dyDescent="0.2">
      <c r="A16" s="39">
        <v>2</v>
      </c>
      <c r="B16" s="40"/>
      <c r="C16" s="101" t="s">
        <v>313</v>
      </c>
      <c r="D16" s="25" t="s">
        <v>59</v>
      </c>
      <c r="E16" s="102">
        <v>885.85</v>
      </c>
      <c r="F16" s="68"/>
      <c r="G16" s="65"/>
      <c r="H16" s="49"/>
      <c r="I16" s="65"/>
      <c r="J16" s="65"/>
      <c r="K16" s="50"/>
      <c r="L16" s="51"/>
      <c r="M16" s="49"/>
      <c r="N16" s="49"/>
      <c r="O16" s="49"/>
      <c r="P16" s="50"/>
    </row>
    <row r="17" spans="1:16" x14ac:dyDescent="0.2">
      <c r="A17" s="97">
        <v>2</v>
      </c>
      <c r="B17" s="98"/>
      <c r="C17" s="99" t="s">
        <v>314</v>
      </c>
      <c r="D17" s="25"/>
      <c r="E17" s="102"/>
      <c r="F17" s="68"/>
      <c r="G17" s="65"/>
      <c r="H17" s="49"/>
      <c r="I17" s="65"/>
      <c r="J17" s="65"/>
      <c r="K17" s="50"/>
      <c r="L17" s="51"/>
      <c r="M17" s="49"/>
      <c r="N17" s="49"/>
      <c r="O17" s="49"/>
      <c r="P17" s="50"/>
    </row>
    <row r="18" spans="1:16" ht="22.5" x14ac:dyDescent="0.2">
      <c r="A18" s="39">
        <v>1</v>
      </c>
      <c r="B18" s="40"/>
      <c r="C18" s="101" t="s">
        <v>315</v>
      </c>
      <c r="D18" s="25" t="s">
        <v>59</v>
      </c>
      <c r="E18" s="102">
        <v>885.85</v>
      </c>
      <c r="F18" s="68"/>
      <c r="G18" s="65"/>
      <c r="H18" s="49"/>
      <c r="I18" s="65"/>
      <c r="J18" s="65"/>
      <c r="K18" s="50"/>
      <c r="L18" s="51"/>
      <c r="M18" s="49"/>
      <c r="N18" s="49"/>
      <c r="O18" s="49"/>
      <c r="P18" s="50"/>
    </row>
    <row r="19" spans="1:16" ht="22.5" x14ac:dyDescent="0.2">
      <c r="A19" s="39">
        <v>2</v>
      </c>
      <c r="B19" s="40"/>
      <c r="C19" s="106" t="s">
        <v>316</v>
      </c>
      <c r="D19" s="25" t="s">
        <v>67</v>
      </c>
      <c r="E19" s="102">
        <f>E18*3.5</f>
        <v>3100.48</v>
      </c>
      <c r="F19" s="68"/>
      <c r="G19" s="65"/>
      <c r="H19" s="49"/>
      <c r="I19" s="65"/>
      <c r="J19" s="65"/>
      <c r="K19" s="50"/>
      <c r="L19" s="51"/>
      <c r="M19" s="49"/>
      <c r="N19" s="49"/>
      <c r="O19" s="49"/>
      <c r="P19" s="50"/>
    </row>
    <row r="20" spans="1:16" x14ac:dyDescent="0.2">
      <c r="A20" s="39">
        <v>3</v>
      </c>
      <c r="B20" s="40"/>
      <c r="C20" s="106" t="s">
        <v>317</v>
      </c>
      <c r="D20" s="25" t="s">
        <v>67</v>
      </c>
      <c r="E20" s="102">
        <f>E18*1.1</f>
        <v>974.44</v>
      </c>
      <c r="F20" s="68"/>
      <c r="G20" s="65"/>
      <c r="H20" s="49"/>
      <c r="I20" s="65"/>
      <c r="J20" s="65"/>
      <c r="K20" s="50"/>
      <c r="L20" s="51"/>
      <c r="M20" s="49"/>
      <c r="N20" s="49"/>
      <c r="O20" s="49"/>
      <c r="P20" s="50"/>
    </row>
    <row r="21" spans="1:16" x14ac:dyDescent="0.2">
      <c r="A21" s="39">
        <v>4</v>
      </c>
      <c r="B21" s="40"/>
      <c r="C21" s="100" t="s">
        <v>79</v>
      </c>
      <c r="D21" s="25" t="s">
        <v>75</v>
      </c>
      <c r="E21" s="102">
        <v>1</v>
      </c>
      <c r="F21" s="68"/>
      <c r="G21" s="65"/>
      <c r="H21" s="49"/>
      <c r="I21" s="65"/>
      <c r="J21" s="65"/>
      <c r="K21" s="50"/>
      <c r="L21" s="51"/>
      <c r="M21" s="49"/>
      <c r="N21" s="49"/>
      <c r="O21" s="49"/>
      <c r="P21" s="50"/>
    </row>
    <row r="22" spans="1:16" ht="22.5" x14ac:dyDescent="0.2">
      <c r="A22" s="39">
        <v>5</v>
      </c>
      <c r="B22" s="40"/>
      <c r="C22" s="106" t="s">
        <v>289</v>
      </c>
      <c r="D22" s="25" t="s">
        <v>82</v>
      </c>
      <c r="E22" s="102">
        <f>E18*0.25</f>
        <v>221.46</v>
      </c>
      <c r="F22" s="68"/>
      <c r="G22" s="65"/>
      <c r="H22" s="49"/>
      <c r="I22" s="65"/>
      <c r="J22" s="65"/>
      <c r="K22" s="50"/>
      <c r="L22" s="51"/>
      <c r="M22" s="49"/>
      <c r="N22" s="49"/>
      <c r="O22" s="49"/>
      <c r="P22" s="50"/>
    </row>
    <row r="23" spans="1:16" ht="22.5" x14ac:dyDescent="0.2">
      <c r="A23" s="39">
        <v>6</v>
      </c>
      <c r="B23" s="40"/>
      <c r="C23" s="106" t="s">
        <v>290</v>
      </c>
      <c r="D23" s="25" t="s">
        <v>82</v>
      </c>
      <c r="E23" s="102">
        <f>E18*0.35</f>
        <v>310.05</v>
      </c>
      <c r="F23" s="68"/>
      <c r="G23" s="65"/>
      <c r="H23" s="49"/>
      <c r="I23" s="65"/>
      <c r="J23" s="65"/>
      <c r="K23" s="50"/>
      <c r="L23" s="51"/>
      <c r="M23" s="49"/>
      <c r="N23" s="49"/>
      <c r="O23" s="49"/>
      <c r="P23" s="50"/>
    </row>
    <row r="24" spans="1:16" ht="22.5" x14ac:dyDescent="0.2">
      <c r="A24" s="39">
        <v>7</v>
      </c>
      <c r="B24" s="40"/>
      <c r="C24" s="101" t="s">
        <v>318</v>
      </c>
      <c r="D24" s="25" t="s">
        <v>75</v>
      </c>
      <c r="E24" s="102">
        <v>1</v>
      </c>
      <c r="F24" s="68"/>
      <c r="G24" s="65"/>
      <c r="H24" s="49"/>
      <c r="I24" s="65"/>
      <c r="J24" s="65"/>
      <c r="K24" s="50"/>
      <c r="L24" s="51"/>
      <c r="M24" s="49"/>
      <c r="N24" s="49"/>
      <c r="O24" s="49"/>
      <c r="P24" s="50"/>
    </row>
    <row r="25" spans="1:16" x14ac:dyDescent="0.2">
      <c r="A25" s="39">
        <v>8</v>
      </c>
      <c r="B25" s="40"/>
      <c r="C25" s="101" t="s">
        <v>319</v>
      </c>
      <c r="D25" s="25" t="s">
        <v>75</v>
      </c>
      <c r="E25" s="102">
        <v>1</v>
      </c>
      <c r="F25" s="68"/>
      <c r="G25" s="65"/>
      <c r="H25" s="49"/>
      <c r="I25" s="65"/>
      <c r="J25" s="65"/>
      <c r="K25" s="50"/>
      <c r="L25" s="51"/>
      <c r="M25" s="49"/>
      <c r="N25" s="49"/>
      <c r="O25" s="49"/>
      <c r="P25" s="50"/>
    </row>
    <row r="26" spans="1:16" ht="34.5" thickBot="1" x14ac:dyDescent="0.25">
      <c r="A26" s="39">
        <v>9</v>
      </c>
      <c r="B26" s="40"/>
      <c r="C26" s="101" t="s">
        <v>320</v>
      </c>
      <c r="D26" s="25" t="s">
        <v>59</v>
      </c>
      <c r="E26" s="102">
        <v>288.89999999999998</v>
      </c>
      <c r="F26" s="68"/>
      <c r="G26" s="65"/>
      <c r="H26" s="49"/>
      <c r="I26" s="65"/>
      <c r="J26" s="65"/>
      <c r="K26" s="50"/>
      <c r="L26" s="51"/>
      <c r="M26" s="49"/>
      <c r="N26" s="49"/>
      <c r="O26" s="49"/>
      <c r="P26" s="50"/>
    </row>
    <row r="27" spans="1:16" ht="12" thickBot="1" x14ac:dyDescent="0.25">
      <c r="A27" s="175" t="s">
        <v>130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7"/>
      <c r="L27" s="69">
        <f>SUM(L14:L26)</f>
        <v>0</v>
      </c>
      <c r="M27" s="70">
        <f>SUM(M14:M26)</f>
        <v>0</v>
      </c>
      <c r="N27" s="70">
        <f>SUM(N14:N26)</f>
        <v>0</v>
      </c>
      <c r="O27" s="70">
        <f>SUM(O14:O26)</f>
        <v>0</v>
      </c>
      <c r="P27" s="71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74">
        <f>'Kops a'!C34:H34</f>
        <v>0</v>
      </c>
      <c r="D30" s="174"/>
      <c r="E30" s="174"/>
      <c r="F30" s="174"/>
      <c r="G30" s="174"/>
      <c r="H30" s="174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09" t="s">
        <v>15</v>
      </c>
      <c r="D31" s="109"/>
      <c r="E31" s="109"/>
      <c r="F31" s="109"/>
      <c r="G31" s="109"/>
      <c r="H31" s="109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9" t="str">
        <f>'Kops a'!A37</f>
        <v>Tāme sastādīta 2021. gada __. ___________</v>
      </c>
      <c r="B33" s="90"/>
      <c r="C33" s="90"/>
      <c r="D33" s="90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74">
        <f>'Kops a'!C39:H39</f>
        <v>0</v>
      </c>
      <c r="D35" s="174"/>
      <c r="E35" s="174"/>
      <c r="F35" s="174"/>
      <c r="G35" s="174"/>
      <c r="H35" s="174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09" t="s">
        <v>15</v>
      </c>
      <c r="D36" s="109"/>
      <c r="E36" s="109"/>
      <c r="F36" s="109"/>
      <c r="G36" s="109"/>
      <c r="H36" s="109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9" t="s">
        <v>54</v>
      </c>
      <c r="B38" s="90"/>
      <c r="C38" s="94">
        <f>'Kops a'!C42</f>
        <v>0</v>
      </c>
      <c r="D38" s="52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36:H36"/>
    <mergeCell ref="C4:I4"/>
    <mergeCell ref="F12:K12"/>
    <mergeCell ref="J9:M9"/>
    <mergeCell ref="D8:L8"/>
    <mergeCell ref="A27:K27"/>
    <mergeCell ref="C30:H30"/>
    <mergeCell ref="C31:H31"/>
    <mergeCell ref="C35:H3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6 A14:G26">
    <cfRule type="cellIs" dxfId="67" priority="31" operator="equal">
      <formula>0</formula>
    </cfRule>
  </conditionalFormatting>
  <conditionalFormatting sqref="N9:O9 K14:P26 H14:H26">
    <cfRule type="cellIs" dxfId="66" priority="30" operator="equal">
      <formula>0</formula>
    </cfRule>
  </conditionalFormatting>
  <conditionalFormatting sqref="C2:I2">
    <cfRule type="cellIs" dxfId="65" priority="27" operator="equal">
      <formula>0</formula>
    </cfRule>
  </conditionalFormatting>
  <conditionalFormatting sqref="O10">
    <cfRule type="cellIs" dxfId="64" priority="26" operator="equal">
      <formula>"20__. gada __. _________"</formula>
    </cfRule>
  </conditionalFormatting>
  <conditionalFormatting sqref="A27:K27">
    <cfRule type="containsText" dxfId="63" priority="25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L27:P27">
    <cfRule type="cellIs" dxfId="62" priority="20" operator="equal">
      <formula>0</formula>
    </cfRule>
  </conditionalFormatting>
  <conditionalFormatting sqref="C4:I4">
    <cfRule type="cellIs" dxfId="61" priority="19" operator="equal">
      <formula>0</formula>
    </cfRule>
  </conditionalFormatting>
  <conditionalFormatting sqref="D5:L8">
    <cfRule type="cellIs" dxfId="60" priority="15" operator="equal">
      <formula>0</formula>
    </cfRule>
  </conditionalFormatting>
  <conditionalFormatting sqref="P10">
    <cfRule type="cellIs" dxfId="59" priority="11" operator="equal">
      <formula>"20__. gada __. _________"</formula>
    </cfRule>
  </conditionalFormatting>
  <conditionalFormatting sqref="C35:H35">
    <cfRule type="cellIs" dxfId="58" priority="8" operator="equal">
      <formula>0</formula>
    </cfRule>
  </conditionalFormatting>
  <conditionalFormatting sqref="C30:H30">
    <cfRule type="cellIs" dxfId="57" priority="7" operator="equal">
      <formula>0</formula>
    </cfRule>
  </conditionalFormatting>
  <conditionalFormatting sqref="C35:H35 C38 C30:H30">
    <cfRule type="cellIs" dxfId="56" priority="6" operator="equal">
      <formula>0</formula>
    </cfRule>
  </conditionalFormatting>
  <conditionalFormatting sqref="D1">
    <cfRule type="cellIs" dxfId="55" priority="5" operator="equal">
      <formula>0</formula>
    </cfRule>
  </conditionalFormatting>
  <conditionalFormatting sqref="A9">
    <cfRule type="containsText" dxfId="54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36249DFF-DD18-40B1-AB61-D280DA74812E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9" operator="containsText" id="{708D048F-4463-4EB3-AF79-B8653AFFB42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12</vt:i4>
      </vt:variant>
    </vt:vector>
  </HeadingPairs>
  <TitlesOfParts>
    <vt:vector size="12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Ilze Bērziņa</cp:lastModifiedBy>
  <cp:lastPrinted>2021-11-22T11:37:29Z</cp:lastPrinted>
  <dcterms:created xsi:type="dcterms:W3CDTF">2019-03-11T11:42:22Z</dcterms:created>
  <dcterms:modified xsi:type="dcterms:W3CDTF">2021-11-22T11:49:56Z</dcterms:modified>
</cp:coreProperties>
</file>