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1.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66925"/>
  <mc:AlternateContent xmlns:mc="http://schemas.openxmlformats.org/markup-compatibility/2006">
    <mc:Choice Requires="x15">
      <x15ac:absPath xmlns:x15ac="http://schemas.microsoft.com/office/spreadsheetml/2010/11/ac" url="\\192.168.1.252\Administracija\Ēku renovācija\Aptaujas anketas mājas\Jelgavas 24\Iepirkums\"/>
    </mc:Choice>
  </mc:AlternateContent>
  <xr:revisionPtr revIDLastSave="0" documentId="13_ncr:1_{BB46BFD1-D0C1-4708-9A93-D2794A3CA59C}" xr6:coauthVersionLast="47" xr6:coauthVersionMax="47" xr10:uidLastSave="{00000000-0000-0000-0000-000000000000}"/>
  <bookViews>
    <workbookView xWindow="-120" yWindow="-120" windowWidth="29040" windowHeight="15990" tabRatio="846" activeTab="12" xr2:uid="{00000000-000D-0000-FFFF-FFFF00000000}"/>
  </bookViews>
  <sheets>
    <sheet name="Kopt a" sheetId="1" r:id="rId1"/>
    <sheet name="Kops a" sheetId="2" r:id="rId2"/>
    <sheet name="1a" sheetId="3" r:id="rId3"/>
    <sheet name="2a" sheetId="4" r:id="rId4"/>
    <sheet name="3a" sheetId="5" r:id="rId5"/>
    <sheet name="4a" sheetId="6" r:id="rId6"/>
    <sheet name="5a" sheetId="7" r:id="rId7"/>
    <sheet name="6a" sheetId="8" r:id="rId8"/>
    <sheet name="7a" sheetId="9" r:id="rId9"/>
    <sheet name="8a" sheetId="10" r:id="rId10"/>
    <sheet name="9a" sheetId="13" r:id="rId11"/>
    <sheet name="10a" sheetId="11" r:id="rId12"/>
    <sheet name="11a" sheetId="12" r:id="rId13"/>
  </sheets>
  <externalReferences>
    <externalReference r:id="rId14"/>
  </externalReferences>
  <definedNames>
    <definedName name="_xlnm.Print_Area" localSheetId="2">'1a'!$A$1:$P$38</definedName>
    <definedName name="_xlnm.Print_Area" localSheetId="4">'3a'!$A$1:$P$112</definedName>
    <definedName name="_xlnm.Print_Area" localSheetId="5">'4a'!$A$1:$P$56</definedName>
    <definedName name="_xlnm.Print_Area" localSheetId="9">'8a'!$A$1:$Q$27</definedName>
    <definedName name="_xlnm.Print_Area" localSheetId="10">'9a'!$A$1:$Q$32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5" i="12" l="1"/>
  <c r="K15" i="12" s="1"/>
  <c r="L15" i="12"/>
  <c r="N15" i="12"/>
  <c r="O15" i="12"/>
  <c r="H16" i="12"/>
  <c r="K16" i="12" s="1"/>
  <c r="L16" i="12"/>
  <c r="N16" i="12"/>
  <c r="O16" i="12"/>
  <c r="H17" i="12"/>
  <c r="M17" i="12" s="1"/>
  <c r="L17" i="12"/>
  <c r="N17" i="12"/>
  <c r="O17" i="12"/>
  <c r="H18" i="12"/>
  <c r="M18" i="12" s="1"/>
  <c r="L18" i="12"/>
  <c r="N18" i="12"/>
  <c r="O18" i="12"/>
  <c r="H19" i="12"/>
  <c r="K19" i="12" s="1"/>
  <c r="L19" i="12"/>
  <c r="N19" i="12"/>
  <c r="O19" i="12"/>
  <c r="H20" i="12"/>
  <c r="K20" i="12" s="1"/>
  <c r="L20" i="12"/>
  <c r="N20" i="12"/>
  <c r="O20" i="12"/>
  <c r="H21" i="12"/>
  <c r="M21" i="12" s="1"/>
  <c r="L21" i="12"/>
  <c r="N21" i="12"/>
  <c r="O21" i="12"/>
  <c r="H22" i="12"/>
  <c r="M22" i="12" s="1"/>
  <c r="L22" i="12"/>
  <c r="N22" i="12"/>
  <c r="O22" i="12"/>
  <c r="H23" i="12"/>
  <c r="K23" i="12" s="1"/>
  <c r="L23" i="12"/>
  <c r="N23" i="12"/>
  <c r="O23" i="12"/>
  <c r="H24" i="12"/>
  <c r="K24" i="12" s="1"/>
  <c r="L24" i="12"/>
  <c r="N24" i="12"/>
  <c r="O24" i="12"/>
  <c r="H25" i="12"/>
  <c r="M25" i="12" s="1"/>
  <c r="L25" i="12"/>
  <c r="N25" i="12"/>
  <c r="O25" i="12"/>
  <c r="H26" i="12"/>
  <c r="M26" i="12" s="1"/>
  <c r="L26" i="12"/>
  <c r="N26" i="12"/>
  <c r="O26" i="12"/>
  <c r="H27" i="12"/>
  <c r="K27" i="12" s="1"/>
  <c r="L27" i="12"/>
  <c r="N27" i="12"/>
  <c r="O27" i="12"/>
  <c r="H28" i="12"/>
  <c r="K28" i="12" s="1"/>
  <c r="L28" i="12"/>
  <c r="N28" i="12"/>
  <c r="O28" i="12"/>
  <c r="H29" i="12"/>
  <c r="M29" i="12" s="1"/>
  <c r="K29" i="12"/>
  <c r="L29" i="12"/>
  <c r="N29" i="12"/>
  <c r="O29" i="12"/>
  <c r="H30" i="12"/>
  <c r="M30" i="12" s="1"/>
  <c r="P30" i="12" s="1"/>
  <c r="L30" i="12"/>
  <c r="N30" i="12"/>
  <c r="O30" i="12"/>
  <c r="H31" i="12"/>
  <c r="K31" i="12" s="1"/>
  <c r="L31" i="12"/>
  <c r="N31" i="12"/>
  <c r="O31" i="12"/>
  <c r="H32" i="12"/>
  <c r="K32" i="12" s="1"/>
  <c r="L32" i="12"/>
  <c r="N32" i="12"/>
  <c r="O32" i="12"/>
  <c r="H33" i="12"/>
  <c r="M33" i="12" s="1"/>
  <c r="L33" i="12"/>
  <c r="N33" i="12"/>
  <c r="O33" i="12"/>
  <c r="H34" i="12"/>
  <c r="M34" i="12" s="1"/>
  <c r="L34" i="12"/>
  <c r="N34" i="12"/>
  <c r="O34" i="12"/>
  <c r="H35" i="12"/>
  <c r="K35" i="12" s="1"/>
  <c r="L35" i="12"/>
  <c r="N35" i="12"/>
  <c r="O35" i="12"/>
  <c r="H36" i="12"/>
  <c r="K36" i="12" s="1"/>
  <c r="L36" i="12"/>
  <c r="N36" i="12"/>
  <c r="O36" i="12"/>
  <c r="H37" i="12"/>
  <c r="M37" i="12" s="1"/>
  <c r="L37" i="12"/>
  <c r="N37" i="12"/>
  <c r="O37" i="12"/>
  <c r="O14" i="12"/>
  <c r="N14" i="12"/>
  <c r="M14" i="12"/>
  <c r="L14" i="12"/>
  <c r="K14" i="12"/>
  <c r="H14" i="12"/>
  <c r="H15" i="11"/>
  <c r="K15" i="11" s="1"/>
  <c r="L15" i="11"/>
  <c r="M15" i="11"/>
  <c r="P15" i="11" s="1"/>
  <c r="N15" i="11"/>
  <c r="O15" i="11"/>
  <c r="H16" i="11"/>
  <c r="K16" i="11" s="1"/>
  <c r="L16" i="11"/>
  <c r="N16" i="11"/>
  <c r="O16" i="11"/>
  <c r="H17" i="11"/>
  <c r="M17" i="11" s="1"/>
  <c r="K17" i="11"/>
  <c r="L17" i="11"/>
  <c r="N17" i="11"/>
  <c r="O17" i="11"/>
  <c r="H18" i="11"/>
  <c r="M18" i="11" s="1"/>
  <c r="P18" i="11" s="1"/>
  <c r="L18" i="11"/>
  <c r="N18" i="11"/>
  <c r="O18" i="11"/>
  <c r="H19" i="11"/>
  <c r="K19" i="11" s="1"/>
  <c r="L19" i="11"/>
  <c r="N19" i="11"/>
  <c r="O19" i="11"/>
  <c r="H20" i="11"/>
  <c r="K20" i="11" s="1"/>
  <c r="L20" i="11"/>
  <c r="N20" i="11"/>
  <c r="O20" i="11"/>
  <c r="H21" i="11"/>
  <c r="M21" i="11" s="1"/>
  <c r="L21" i="11"/>
  <c r="N21" i="11"/>
  <c r="O21" i="11"/>
  <c r="H22" i="11"/>
  <c r="K22" i="11" s="1"/>
  <c r="L22" i="11"/>
  <c r="M22" i="11"/>
  <c r="P22" i="11" s="1"/>
  <c r="N22" i="11"/>
  <c r="O22" i="11"/>
  <c r="H23" i="11"/>
  <c r="K23" i="11" s="1"/>
  <c r="L23" i="11"/>
  <c r="N23" i="11"/>
  <c r="O23" i="11"/>
  <c r="H24" i="11"/>
  <c r="K24" i="11" s="1"/>
  <c r="L24" i="11"/>
  <c r="N24" i="11"/>
  <c r="O24" i="11"/>
  <c r="H25" i="11"/>
  <c r="M25" i="11" s="1"/>
  <c r="L25" i="11"/>
  <c r="N25" i="11"/>
  <c r="O25" i="11"/>
  <c r="H26" i="11"/>
  <c r="K26" i="11"/>
  <c r="L26" i="11"/>
  <c r="M26" i="11"/>
  <c r="N26" i="11"/>
  <c r="O26" i="11"/>
  <c r="P26" i="11"/>
  <c r="H27" i="11"/>
  <c r="K27" i="11" s="1"/>
  <c r="L27" i="11"/>
  <c r="N27" i="11"/>
  <c r="O27" i="11"/>
  <c r="H28" i="11"/>
  <c r="K28" i="11" s="1"/>
  <c r="L28" i="11"/>
  <c r="N28" i="11"/>
  <c r="O28" i="11"/>
  <c r="H29" i="11"/>
  <c r="M29" i="11" s="1"/>
  <c r="K29" i="11"/>
  <c r="L29" i="11"/>
  <c r="N29" i="11"/>
  <c r="O29" i="11"/>
  <c r="H30" i="11"/>
  <c r="K30" i="11"/>
  <c r="H31" i="11"/>
  <c r="K31" i="11" s="1"/>
  <c r="H32" i="11"/>
  <c r="K32" i="11" s="1"/>
  <c r="H33" i="11"/>
  <c r="M33" i="11" s="1"/>
  <c r="K33" i="11"/>
  <c r="L33" i="11"/>
  <c r="N33" i="11"/>
  <c r="O33" i="11"/>
  <c r="H34" i="11"/>
  <c r="M34" i="11" s="1"/>
  <c r="P34" i="11" s="1"/>
  <c r="L34" i="11"/>
  <c r="N34" i="11"/>
  <c r="O34" i="11"/>
  <c r="H35" i="11"/>
  <c r="K35" i="11" s="1"/>
  <c r="L35" i="11"/>
  <c r="M35" i="11"/>
  <c r="P35" i="11" s="1"/>
  <c r="N35" i="11"/>
  <c r="O35" i="11"/>
  <c r="H36" i="11"/>
  <c r="K36" i="11" s="1"/>
  <c r="L36" i="11"/>
  <c r="N36" i="11"/>
  <c r="O36" i="11"/>
  <c r="H37" i="11"/>
  <c r="M37" i="11" s="1"/>
  <c r="L37" i="11"/>
  <c r="N37" i="11"/>
  <c r="O37" i="11"/>
  <c r="H38" i="11"/>
  <c r="K38" i="11" s="1"/>
  <c r="L38" i="11"/>
  <c r="M38" i="11"/>
  <c r="P38" i="11" s="1"/>
  <c r="N38" i="11"/>
  <c r="O38" i="11"/>
  <c r="H39" i="11"/>
  <c r="K39" i="11" s="1"/>
  <c r="L39" i="11"/>
  <c r="N39" i="11"/>
  <c r="O39" i="11"/>
  <c r="H40" i="11"/>
  <c r="K40" i="11" s="1"/>
  <c r="L40" i="11"/>
  <c r="N40" i="11"/>
  <c r="O40" i="11"/>
  <c r="H41" i="11"/>
  <c r="M41" i="11" s="1"/>
  <c r="L41" i="11"/>
  <c r="N41" i="11"/>
  <c r="O41" i="11"/>
  <c r="H42" i="11"/>
  <c r="K42" i="11"/>
  <c r="L42" i="11"/>
  <c r="M42" i="11"/>
  <c r="N42" i="11"/>
  <c r="O42" i="11"/>
  <c r="P42" i="11"/>
  <c r="H43" i="11"/>
  <c r="K43" i="11" s="1"/>
  <c r="L43" i="11"/>
  <c r="N43" i="11"/>
  <c r="O43" i="11"/>
  <c r="H44" i="11"/>
  <c r="K44" i="11" s="1"/>
  <c r="L44" i="11"/>
  <c r="N44" i="11"/>
  <c r="O44" i="11"/>
  <c r="H45" i="11"/>
  <c r="K45" i="11"/>
  <c r="L45" i="11"/>
  <c r="M45" i="11"/>
  <c r="N45" i="11"/>
  <c r="O45" i="11"/>
  <c r="H46" i="11"/>
  <c r="K46" i="11" s="1"/>
  <c r="L46" i="11"/>
  <c r="N46" i="11"/>
  <c r="O46" i="11"/>
  <c r="H47" i="11"/>
  <c r="K47" i="11" s="1"/>
  <c r="L47" i="11"/>
  <c r="M47" i="11"/>
  <c r="P47" i="11" s="1"/>
  <c r="N47" i="11"/>
  <c r="O47" i="11"/>
  <c r="H48" i="11"/>
  <c r="K48" i="11" s="1"/>
  <c r="L48" i="11"/>
  <c r="N48" i="11"/>
  <c r="O48" i="11"/>
  <c r="H49" i="11"/>
  <c r="K49" i="11"/>
  <c r="H50" i="11"/>
  <c r="K50" i="11" s="1"/>
  <c r="H51" i="11"/>
  <c r="K51" i="11" s="1"/>
  <c r="H52" i="11"/>
  <c r="K52" i="11" s="1"/>
  <c r="H53" i="11"/>
  <c r="H54" i="11"/>
  <c r="K54" i="11" s="1"/>
  <c r="H55" i="11"/>
  <c r="K55" i="11" s="1"/>
  <c r="H56" i="11"/>
  <c r="K56" i="11" s="1"/>
  <c r="H57" i="11"/>
  <c r="K57" i="11" s="1"/>
  <c r="L57" i="11"/>
  <c r="M57" i="11"/>
  <c r="N57" i="11"/>
  <c r="O57" i="11"/>
  <c r="H58" i="11"/>
  <c r="K58" i="11" s="1"/>
  <c r="L58" i="11"/>
  <c r="M58" i="11"/>
  <c r="N58" i="11"/>
  <c r="O58" i="11"/>
  <c r="P58" i="11"/>
  <c r="H59" i="11"/>
  <c r="K59" i="11" s="1"/>
  <c r="L59" i="11"/>
  <c r="N59" i="11"/>
  <c r="O59" i="11"/>
  <c r="H60" i="11"/>
  <c r="K60" i="11" s="1"/>
  <c r="L60" i="11"/>
  <c r="N60" i="11"/>
  <c r="O60" i="11"/>
  <c r="H61" i="11"/>
  <c r="K61" i="11"/>
  <c r="L61" i="11"/>
  <c r="M61" i="11"/>
  <c r="N61" i="11"/>
  <c r="O61" i="11"/>
  <c r="H62" i="11"/>
  <c r="K62" i="11" s="1"/>
  <c r="L62" i="11"/>
  <c r="N62" i="11"/>
  <c r="O62" i="11"/>
  <c r="H63" i="11"/>
  <c r="K63" i="11" s="1"/>
  <c r="L63" i="11"/>
  <c r="M63" i="11"/>
  <c r="P63" i="11" s="1"/>
  <c r="N63" i="11"/>
  <c r="O63" i="11"/>
  <c r="H64" i="11"/>
  <c r="K64" i="11" s="1"/>
  <c r="L64" i="11"/>
  <c r="N64" i="11"/>
  <c r="O64" i="11"/>
  <c r="H65" i="11"/>
  <c r="M65" i="11" s="1"/>
  <c r="K65" i="11"/>
  <c r="L65" i="11"/>
  <c r="N65" i="11"/>
  <c r="O65" i="11"/>
  <c r="H66" i="11"/>
  <c r="K66" i="11" s="1"/>
  <c r="L66" i="11"/>
  <c r="N66" i="11"/>
  <c r="O66" i="11"/>
  <c r="H67" i="11"/>
  <c r="K67" i="11" s="1"/>
  <c r="L67" i="11"/>
  <c r="M67" i="11"/>
  <c r="P67" i="11" s="1"/>
  <c r="N67" i="11"/>
  <c r="O67" i="11"/>
  <c r="H68" i="11"/>
  <c r="K68" i="11" s="1"/>
  <c r="L68" i="11"/>
  <c r="N68" i="11"/>
  <c r="O68" i="11"/>
  <c r="H69" i="11"/>
  <c r="M69" i="11" s="1"/>
  <c r="L69" i="11"/>
  <c r="N69" i="11"/>
  <c r="O69" i="11"/>
  <c r="H70" i="11"/>
  <c r="K70" i="11" s="1"/>
  <c r="L70" i="11"/>
  <c r="M70" i="11"/>
  <c r="P70" i="11" s="1"/>
  <c r="N70" i="11"/>
  <c r="O70" i="11"/>
  <c r="H71" i="11"/>
  <c r="K71" i="11" s="1"/>
  <c r="L71" i="11"/>
  <c r="N71" i="11"/>
  <c r="O71" i="11"/>
  <c r="O14" i="11"/>
  <c r="N14" i="11"/>
  <c r="L14" i="11"/>
  <c r="H14" i="11"/>
  <c r="K14" i="11" s="1"/>
  <c r="H15" i="13"/>
  <c r="K15" i="13" s="1"/>
  <c r="L15" i="13"/>
  <c r="M15" i="13"/>
  <c r="P15" i="13" s="1"/>
  <c r="N15" i="13"/>
  <c r="O15" i="13"/>
  <c r="H16" i="13"/>
  <c r="K16" i="13" s="1"/>
  <c r="L16" i="13"/>
  <c r="N16" i="13"/>
  <c r="O16" i="13"/>
  <c r="H17" i="13"/>
  <c r="M17" i="13" s="1"/>
  <c r="K17" i="13"/>
  <c r="L17" i="13"/>
  <c r="N17" i="13"/>
  <c r="O17" i="13"/>
  <c r="H18" i="13"/>
  <c r="M18" i="13" s="1"/>
  <c r="P18" i="13" s="1"/>
  <c r="L18" i="13"/>
  <c r="N18" i="13"/>
  <c r="O18" i="13"/>
  <c r="H19" i="13"/>
  <c r="K19" i="13" s="1"/>
  <c r="L19" i="13"/>
  <c r="M19" i="13"/>
  <c r="P19" i="13" s="1"/>
  <c r="N19" i="13"/>
  <c r="O19" i="13"/>
  <c r="H20" i="13"/>
  <c r="K20" i="13" s="1"/>
  <c r="L20" i="13"/>
  <c r="N20" i="13"/>
  <c r="O20" i="13"/>
  <c r="O14" i="13"/>
  <c r="N14" i="13"/>
  <c r="L14" i="13"/>
  <c r="H14" i="13"/>
  <c r="M14" i="13" s="1"/>
  <c r="P14" i="13" s="1"/>
  <c r="H15" i="10"/>
  <c r="K15" i="10"/>
  <c r="L15" i="10"/>
  <c r="M15" i="10"/>
  <c r="P15" i="10" s="1"/>
  <c r="N15" i="10"/>
  <c r="O15" i="10"/>
  <c r="O14" i="10"/>
  <c r="N14" i="10"/>
  <c r="L14" i="10"/>
  <c r="H14" i="10"/>
  <c r="M14" i="10" s="1"/>
  <c r="P14" i="10" s="1"/>
  <c r="H15" i="9"/>
  <c r="K15" i="9" s="1"/>
  <c r="L15" i="9"/>
  <c r="M15" i="9"/>
  <c r="P15" i="9" s="1"/>
  <c r="N15" i="9"/>
  <c r="O15" i="9"/>
  <c r="H16" i="9"/>
  <c r="K16" i="9" s="1"/>
  <c r="L16" i="9"/>
  <c r="N16" i="9"/>
  <c r="O16" i="9"/>
  <c r="H17" i="9"/>
  <c r="M17" i="9" s="1"/>
  <c r="K17" i="9"/>
  <c r="L17" i="9"/>
  <c r="N17" i="9"/>
  <c r="O17" i="9"/>
  <c r="H18" i="9"/>
  <c r="M18" i="9" s="1"/>
  <c r="P18" i="9" s="1"/>
  <c r="K18" i="9"/>
  <c r="L18" i="9"/>
  <c r="N18" i="9"/>
  <c r="O18" i="9"/>
  <c r="H19" i="9"/>
  <c r="K19" i="9" s="1"/>
  <c r="L19" i="9"/>
  <c r="M19" i="9"/>
  <c r="P19" i="9" s="1"/>
  <c r="N19" i="9"/>
  <c r="O19" i="9"/>
  <c r="O14" i="9"/>
  <c r="N14" i="9"/>
  <c r="L14" i="9"/>
  <c r="H14" i="9"/>
  <c r="K14" i="9" s="1"/>
  <c r="H15" i="8"/>
  <c r="K15" i="8" s="1"/>
  <c r="L15" i="8"/>
  <c r="N15" i="8"/>
  <c r="O15" i="8"/>
  <c r="H16" i="8"/>
  <c r="K16" i="8" s="1"/>
  <c r="L16" i="8"/>
  <c r="N16" i="8"/>
  <c r="O16" i="8"/>
  <c r="H17" i="8"/>
  <c r="M17" i="8" s="1"/>
  <c r="L17" i="8"/>
  <c r="N17" i="8"/>
  <c r="O17" i="8"/>
  <c r="H18" i="8"/>
  <c r="K18" i="8"/>
  <c r="L18" i="8"/>
  <c r="M18" i="8"/>
  <c r="N18" i="8"/>
  <c r="O18" i="8"/>
  <c r="P18" i="8"/>
  <c r="H19" i="8"/>
  <c r="K19" i="8" s="1"/>
  <c r="L19" i="8"/>
  <c r="M19" i="8"/>
  <c r="N19" i="8"/>
  <c r="O19" i="8"/>
  <c r="H20" i="8"/>
  <c r="K20" i="8" s="1"/>
  <c r="L20" i="8"/>
  <c r="N20" i="8"/>
  <c r="O20" i="8"/>
  <c r="H21" i="8"/>
  <c r="M21" i="8" s="1"/>
  <c r="K21" i="8"/>
  <c r="L21" i="8"/>
  <c r="N21" i="8"/>
  <c r="O21" i="8"/>
  <c r="H22" i="8"/>
  <c r="M22" i="8" s="1"/>
  <c r="P22" i="8" s="1"/>
  <c r="K22" i="8"/>
  <c r="L22" i="8"/>
  <c r="N22" i="8"/>
  <c r="O22" i="8"/>
  <c r="H23" i="8"/>
  <c r="K23" i="8" s="1"/>
  <c r="L23" i="8"/>
  <c r="M23" i="8"/>
  <c r="P23" i="8" s="1"/>
  <c r="N23" i="8"/>
  <c r="O23" i="8"/>
  <c r="H24" i="8"/>
  <c r="K24" i="8" s="1"/>
  <c r="L24" i="8"/>
  <c r="N24" i="8"/>
  <c r="O24" i="8"/>
  <c r="H25" i="8"/>
  <c r="M25" i="8" s="1"/>
  <c r="L25" i="8"/>
  <c r="N25" i="8"/>
  <c r="O25" i="8"/>
  <c r="H26" i="8"/>
  <c r="K26" i="8" s="1"/>
  <c r="L26" i="8"/>
  <c r="M26" i="8"/>
  <c r="P26" i="8" s="1"/>
  <c r="N26" i="8"/>
  <c r="O26" i="8"/>
  <c r="H27" i="8"/>
  <c r="K27" i="8" s="1"/>
  <c r="L27" i="8"/>
  <c r="N27" i="8"/>
  <c r="O27" i="8"/>
  <c r="H28" i="8"/>
  <c r="K28" i="8" s="1"/>
  <c r="L28" i="8"/>
  <c r="N28" i="8"/>
  <c r="O28" i="8"/>
  <c r="H29" i="8"/>
  <c r="M29" i="8" s="1"/>
  <c r="L29" i="8"/>
  <c r="N29" i="8"/>
  <c r="O29" i="8"/>
  <c r="H30" i="8"/>
  <c r="K30" i="8" s="1"/>
  <c r="L30" i="8"/>
  <c r="M30" i="8"/>
  <c r="N30" i="8"/>
  <c r="O30" i="8"/>
  <c r="P30" i="8"/>
  <c r="H31" i="8"/>
  <c r="K31" i="8" s="1"/>
  <c r="L31" i="8"/>
  <c r="N31" i="8"/>
  <c r="O31" i="8"/>
  <c r="H32" i="8"/>
  <c r="K32" i="8" s="1"/>
  <c r="L32" i="8"/>
  <c r="N32" i="8"/>
  <c r="O32" i="8"/>
  <c r="H33" i="8"/>
  <c r="M33" i="8" s="1"/>
  <c r="L33" i="8"/>
  <c r="N33" i="8"/>
  <c r="O33" i="8"/>
  <c r="H34" i="8"/>
  <c r="M34" i="8" s="1"/>
  <c r="L34" i="8"/>
  <c r="N34" i="8"/>
  <c r="O34" i="8"/>
  <c r="H35" i="8"/>
  <c r="K35" i="8" s="1"/>
  <c r="L35" i="8"/>
  <c r="M35" i="8"/>
  <c r="P35" i="8" s="1"/>
  <c r="N35" i="8"/>
  <c r="O35" i="8"/>
  <c r="H36" i="8"/>
  <c r="K36" i="8" s="1"/>
  <c r="L36" i="8"/>
  <c r="N36" i="8"/>
  <c r="O36" i="8"/>
  <c r="H37" i="8"/>
  <c r="M37" i="8" s="1"/>
  <c r="K37" i="8"/>
  <c r="L37" i="8"/>
  <c r="N37" i="8"/>
  <c r="O37" i="8"/>
  <c r="H38" i="8"/>
  <c r="K38" i="8" s="1"/>
  <c r="L38" i="8"/>
  <c r="N38" i="8"/>
  <c r="O38" i="8"/>
  <c r="H39" i="8"/>
  <c r="K39" i="8" s="1"/>
  <c r="L39" i="8"/>
  <c r="M39" i="8"/>
  <c r="P39" i="8" s="1"/>
  <c r="N39" i="8"/>
  <c r="O39" i="8"/>
  <c r="H40" i="8"/>
  <c r="K40" i="8" s="1"/>
  <c r="L40" i="8"/>
  <c r="N40" i="8"/>
  <c r="O40" i="8"/>
  <c r="H41" i="8"/>
  <c r="M41" i="8" s="1"/>
  <c r="L41" i="8"/>
  <c r="N41" i="8"/>
  <c r="O41" i="8"/>
  <c r="H42" i="8"/>
  <c r="K42" i="8" s="1"/>
  <c r="L42" i="8"/>
  <c r="M42" i="8"/>
  <c r="P42" i="8" s="1"/>
  <c r="N42" i="8"/>
  <c r="O42" i="8"/>
  <c r="H43" i="8"/>
  <c r="K43" i="8" s="1"/>
  <c r="L43" i="8"/>
  <c r="N43" i="8"/>
  <c r="O43" i="8"/>
  <c r="H44" i="8"/>
  <c r="K44" i="8" s="1"/>
  <c r="L44" i="8"/>
  <c r="N44" i="8"/>
  <c r="O44" i="8"/>
  <c r="H45" i="8"/>
  <c r="M45" i="8" s="1"/>
  <c r="L45" i="8"/>
  <c r="N45" i="8"/>
  <c r="O45" i="8"/>
  <c r="H46" i="8"/>
  <c r="K46" i="8" s="1"/>
  <c r="L46" i="8"/>
  <c r="M46" i="8"/>
  <c r="P46" i="8" s="1"/>
  <c r="N46" i="8"/>
  <c r="O46" i="8"/>
  <c r="O14" i="8"/>
  <c r="N14" i="8"/>
  <c r="L14" i="8"/>
  <c r="H14" i="8"/>
  <c r="K14" i="8" s="1"/>
  <c r="H15" i="7"/>
  <c r="K15" i="7" s="1"/>
  <c r="L15" i="7"/>
  <c r="M15" i="7"/>
  <c r="P15" i="7" s="1"/>
  <c r="N15" i="7"/>
  <c r="O15" i="7"/>
  <c r="H16" i="7"/>
  <c r="K16" i="7" s="1"/>
  <c r="L16" i="7"/>
  <c r="N16" i="7"/>
  <c r="O16" i="7"/>
  <c r="H17" i="7"/>
  <c r="M17" i="7" s="1"/>
  <c r="K17" i="7"/>
  <c r="L17" i="7"/>
  <c r="N17" i="7"/>
  <c r="O17" i="7"/>
  <c r="H18" i="7"/>
  <c r="M18" i="7" s="1"/>
  <c r="L18" i="7"/>
  <c r="N18" i="7"/>
  <c r="O18" i="7"/>
  <c r="H19" i="7"/>
  <c r="K19" i="7" s="1"/>
  <c r="L19" i="7"/>
  <c r="M19" i="7"/>
  <c r="P19" i="7" s="1"/>
  <c r="N19" i="7"/>
  <c r="O19" i="7"/>
  <c r="H20" i="7"/>
  <c r="K20" i="7" s="1"/>
  <c r="L20" i="7"/>
  <c r="N20" i="7"/>
  <c r="O20" i="7"/>
  <c r="H21" i="7"/>
  <c r="K21" i="7"/>
  <c r="H22" i="7"/>
  <c r="M22" i="7" s="1"/>
  <c r="L22" i="7"/>
  <c r="N22" i="7"/>
  <c r="O22" i="7"/>
  <c r="H23" i="7"/>
  <c r="K23" i="7" s="1"/>
  <c r="H24" i="7"/>
  <c r="K24" i="7" s="1"/>
  <c r="L24" i="7"/>
  <c r="N24" i="7"/>
  <c r="O24" i="7"/>
  <c r="H25" i="7"/>
  <c r="M25" i="7" s="1"/>
  <c r="K25" i="7"/>
  <c r="L25" i="7"/>
  <c r="N25" i="7"/>
  <c r="O25" i="7"/>
  <c r="H26" i="7"/>
  <c r="M26" i="7" s="1"/>
  <c r="L26" i="7"/>
  <c r="N26" i="7"/>
  <c r="O26" i="7"/>
  <c r="H27" i="7"/>
  <c r="K27" i="7" s="1"/>
  <c r="L27" i="7"/>
  <c r="M27" i="7"/>
  <c r="P27" i="7" s="1"/>
  <c r="N27" i="7"/>
  <c r="O27" i="7"/>
  <c r="H28" i="7"/>
  <c r="K28" i="7" s="1"/>
  <c r="L28" i="7"/>
  <c r="N28" i="7"/>
  <c r="O28" i="7"/>
  <c r="H29" i="7"/>
  <c r="K29" i="7"/>
  <c r="H30" i="7"/>
  <c r="M30" i="7" s="1"/>
  <c r="L30" i="7"/>
  <c r="N30" i="7"/>
  <c r="O30" i="7"/>
  <c r="O14" i="7"/>
  <c r="N14" i="7"/>
  <c r="M14" i="7"/>
  <c r="P14" i="7" s="1"/>
  <c r="L14" i="7"/>
  <c r="H14" i="7"/>
  <c r="K14" i="7" s="1"/>
  <c r="H15" i="6"/>
  <c r="K15" i="6" s="1"/>
  <c r="L15" i="6"/>
  <c r="M15" i="6"/>
  <c r="P15" i="6" s="1"/>
  <c r="N15" i="6"/>
  <c r="O15" i="6"/>
  <c r="H16" i="6"/>
  <c r="K16" i="6" s="1"/>
  <c r="L16" i="6"/>
  <c r="N16" i="6"/>
  <c r="O16" i="6"/>
  <c r="H17" i="6"/>
  <c r="M17" i="6" s="1"/>
  <c r="L17" i="6"/>
  <c r="N17" i="6"/>
  <c r="O17" i="6"/>
  <c r="H18" i="6"/>
  <c r="K18" i="6" s="1"/>
  <c r="L18" i="6"/>
  <c r="M18" i="6"/>
  <c r="P18" i="6" s="1"/>
  <c r="N18" i="6"/>
  <c r="O18" i="6"/>
  <c r="H19" i="6"/>
  <c r="K19" i="6" s="1"/>
  <c r="L19" i="6"/>
  <c r="N19" i="6"/>
  <c r="O19" i="6"/>
  <c r="H20" i="6"/>
  <c r="K20" i="6" s="1"/>
  <c r="L20" i="6"/>
  <c r="N20" i="6"/>
  <c r="O20" i="6"/>
  <c r="H21" i="6"/>
  <c r="M21" i="6" s="1"/>
  <c r="L21" i="6"/>
  <c r="N21" i="6"/>
  <c r="O21" i="6"/>
  <c r="H22" i="6"/>
  <c r="K22" i="6"/>
  <c r="L22" i="6"/>
  <c r="M22" i="6"/>
  <c r="N22" i="6"/>
  <c r="O22" i="6"/>
  <c r="P22" i="6"/>
  <c r="H23" i="6"/>
  <c r="K23" i="6" s="1"/>
  <c r="L23" i="6"/>
  <c r="N23" i="6"/>
  <c r="O23" i="6"/>
  <c r="H24" i="6"/>
  <c r="K24" i="6" s="1"/>
  <c r="L24" i="6"/>
  <c r="N24" i="6"/>
  <c r="O24" i="6"/>
  <c r="H25" i="6"/>
  <c r="M25" i="6" s="1"/>
  <c r="L25" i="6"/>
  <c r="N25" i="6"/>
  <c r="O25" i="6"/>
  <c r="H26" i="6"/>
  <c r="K26" i="6"/>
  <c r="L26" i="6"/>
  <c r="M26" i="6"/>
  <c r="N26" i="6"/>
  <c r="O26" i="6"/>
  <c r="P26" i="6"/>
  <c r="H27" i="6"/>
  <c r="K27" i="6" s="1"/>
  <c r="L27" i="6"/>
  <c r="M27" i="6"/>
  <c r="N27" i="6"/>
  <c r="O27" i="6"/>
  <c r="H28" i="6"/>
  <c r="K28" i="6" s="1"/>
  <c r="L28" i="6"/>
  <c r="N28" i="6"/>
  <c r="O28" i="6"/>
  <c r="H29" i="6"/>
  <c r="M29" i="6" s="1"/>
  <c r="K29" i="6"/>
  <c r="L29" i="6"/>
  <c r="N29" i="6"/>
  <c r="O29" i="6"/>
  <c r="H30" i="6"/>
  <c r="M30" i="6" s="1"/>
  <c r="P30" i="6" s="1"/>
  <c r="L30" i="6"/>
  <c r="N30" i="6"/>
  <c r="O30" i="6"/>
  <c r="H31" i="6"/>
  <c r="K31" i="6"/>
  <c r="L31" i="6"/>
  <c r="M31" i="6"/>
  <c r="N31" i="6"/>
  <c r="O31" i="6"/>
  <c r="H32" i="6"/>
  <c r="K32" i="6" s="1"/>
  <c r="L32" i="6"/>
  <c r="N32" i="6"/>
  <c r="O32" i="6"/>
  <c r="H33" i="6"/>
  <c r="L33" i="6"/>
  <c r="N33" i="6"/>
  <c r="O33" i="6"/>
  <c r="H34" i="6"/>
  <c r="M34" i="6" s="1"/>
  <c r="L34" i="6"/>
  <c r="N34" i="6"/>
  <c r="O34" i="6"/>
  <c r="H35" i="6"/>
  <c r="K35" i="6"/>
  <c r="L35" i="6"/>
  <c r="M35" i="6"/>
  <c r="N35" i="6"/>
  <c r="O35" i="6"/>
  <c r="H36" i="6"/>
  <c r="K36" i="6" s="1"/>
  <c r="L36" i="6"/>
  <c r="N36" i="6"/>
  <c r="O36" i="6"/>
  <c r="H37" i="6"/>
  <c r="L37" i="6"/>
  <c r="N37" i="6"/>
  <c r="O37" i="6"/>
  <c r="H38" i="6"/>
  <c r="M38" i="6" s="1"/>
  <c r="L38" i="6"/>
  <c r="N38" i="6"/>
  <c r="O38" i="6"/>
  <c r="H39" i="6"/>
  <c r="K39" i="6"/>
  <c r="L39" i="6"/>
  <c r="M39" i="6"/>
  <c r="N39" i="6"/>
  <c r="O39" i="6"/>
  <c r="H40" i="6"/>
  <c r="K40" i="6" s="1"/>
  <c r="L40" i="6"/>
  <c r="N40" i="6"/>
  <c r="O40" i="6"/>
  <c r="H41" i="6"/>
  <c r="L41" i="6"/>
  <c r="N41" i="6"/>
  <c r="O41" i="6"/>
  <c r="H42" i="6"/>
  <c r="M42" i="6" s="1"/>
  <c r="L42" i="6"/>
  <c r="N42" i="6"/>
  <c r="O42" i="6"/>
  <c r="H43" i="6"/>
  <c r="K43" i="6"/>
  <c r="L43" i="6"/>
  <c r="M43" i="6"/>
  <c r="N43" i="6"/>
  <c r="O43" i="6"/>
  <c r="H44" i="6"/>
  <c r="K44" i="6" s="1"/>
  <c r="L44" i="6"/>
  <c r="N44" i="6"/>
  <c r="O44" i="6"/>
  <c r="O14" i="6"/>
  <c r="N14" i="6"/>
  <c r="L14" i="6"/>
  <c r="K14" i="6"/>
  <c r="H14" i="6"/>
  <c r="M14" i="6" s="1"/>
  <c r="P14" i="6" s="1"/>
  <c r="H15" i="5"/>
  <c r="K15" i="5"/>
  <c r="L15" i="5"/>
  <c r="M15" i="5"/>
  <c r="N15" i="5"/>
  <c r="O15" i="5"/>
  <c r="H16" i="5"/>
  <c r="K16" i="5" s="1"/>
  <c r="L16" i="5"/>
  <c r="N16" i="5"/>
  <c r="O16" i="5"/>
  <c r="H17" i="5"/>
  <c r="K17" i="5" s="1"/>
  <c r="L17" i="5"/>
  <c r="M17" i="5"/>
  <c r="P17" i="5" s="1"/>
  <c r="N17" i="5"/>
  <c r="O17" i="5"/>
  <c r="H18" i="5"/>
  <c r="M18" i="5" s="1"/>
  <c r="L18" i="5"/>
  <c r="N18" i="5"/>
  <c r="O18" i="5"/>
  <c r="H19" i="5"/>
  <c r="K19" i="5"/>
  <c r="L19" i="5"/>
  <c r="M19" i="5"/>
  <c r="N19" i="5"/>
  <c r="O19" i="5"/>
  <c r="H20" i="5"/>
  <c r="K20" i="5" s="1"/>
  <c r="H21" i="5"/>
  <c r="K21" i="5" s="1"/>
  <c r="H22" i="5"/>
  <c r="M22" i="5" s="1"/>
  <c r="L22" i="5"/>
  <c r="N22" i="5"/>
  <c r="O22" i="5"/>
  <c r="H23" i="5"/>
  <c r="K23" i="5"/>
  <c r="H24" i="5"/>
  <c r="K24" i="5" s="1"/>
  <c r="H25" i="5"/>
  <c r="K25" i="5" s="1"/>
  <c r="H26" i="5"/>
  <c r="H27" i="5"/>
  <c r="K27" i="5"/>
  <c r="L27" i="5"/>
  <c r="M27" i="5"/>
  <c r="N27" i="5"/>
  <c r="O27" i="5"/>
  <c r="H28" i="5"/>
  <c r="K28" i="5" s="1"/>
  <c r="H29" i="5"/>
  <c r="K29" i="5" s="1"/>
  <c r="L29" i="5"/>
  <c r="M29" i="5"/>
  <c r="P29" i="5" s="1"/>
  <c r="N29" i="5"/>
  <c r="O29" i="5"/>
  <c r="H30" i="5"/>
  <c r="H31" i="5"/>
  <c r="K31" i="5"/>
  <c r="L31" i="5"/>
  <c r="M31" i="5"/>
  <c r="N31" i="5"/>
  <c r="O31" i="5"/>
  <c r="H32" i="5"/>
  <c r="K32" i="5" s="1"/>
  <c r="L32" i="5"/>
  <c r="N32" i="5"/>
  <c r="O32" i="5"/>
  <c r="H33" i="5"/>
  <c r="K33" i="5" s="1"/>
  <c r="L33" i="5"/>
  <c r="N33" i="5"/>
  <c r="O33" i="5"/>
  <c r="H34" i="5"/>
  <c r="H35" i="5"/>
  <c r="K35" i="5"/>
  <c r="L35" i="5"/>
  <c r="M35" i="5"/>
  <c r="N35" i="5"/>
  <c r="O35" i="5"/>
  <c r="H36" i="5"/>
  <c r="K36" i="5" s="1"/>
  <c r="H37" i="5"/>
  <c r="K37" i="5"/>
  <c r="H38" i="5"/>
  <c r="H39" i="5"/>
  <c r="M39" i="5" s="1"/>
  <c r="P39" i="5" s="1"/>
  <c r="L39" i="5"/>
  <c r="N39" i="5"/>
  <c r="O39" i="5"/>
  <c r="H40" i="5"/>
  <c r="K40" i="5" s="1"/>
  <c r="H41" i="5"/>
  <c r="K41" i="5" s="1"/>
  <c r="H42" i="5"/>
  <c r="H43" i="5"/>
  <c r="M43" i="5" s="1"/>
  <c r="P43" i="5" s="1"/>
  <c r="L43" i="5"/>
  <c r="N43" i="5"/>
  <c r="O43" i="5"/>
  <c r="H44" i="5"/>
  <c r="K44" i="5" s="1"/>
  <c r="H45" i="5"/>
  <c r="K45" i="5" s="1"/>
  <c r="L45" i="5"/>
  <c r="N45" i="5"/>
  <c r="O45" i="5"/>
  <c r="H46" i="5"/>
  <c r="H47" i="5"/>
  <c r="M47" i="5" s="1"/>
  <c r="P47" i="5" s="1"/>
  <c r="L47" i="5"/>
  <c r="N47" i="5"/>
  <c r="O47" i="5"/>
  <c r="H48" i="5"/>
  <c r="K48" i="5" s="1"/>
  <c r="H49" i="5"/>
  <c r="K49" i="5" s="1"/>
  <c r="H50" i="5"/>
  <c r="H51" i="5"/>
  <c r="M51" i="5" s="1"/>
  <c r="P51" i="5" s="1"/>
  <c r="L51" i="5"/>
  <c r="N51" i="5"/>
  <c r="O51" i="5"/>
  <c r="H52" i="5"/>
  <c r="K52" i="5" s="1"/>
  <c r="L52" i="5"/>
  <c r="N52" i="5"/>
  <c r="O52" i="5"/>
  <c r="H53" i="5"/>
  <c r="K53" i="5" s="1"/>
  <c r="L53" i="5"/>
  <c r="N53" i="5"/>
  <c r="O53" i="5"/>
  <c r="H54" i="5"/>
  <c r="M54" i="5" s="1"/>
  <c r="L54" i="5"/>
  <c r="N54" i="5"/>
  <c r="O54" i="5"/>
  <c r="H55" i="5"/>
  <c r="M55" i="5" s="1"/>
  <c r="P55" i="5" s="1"/>
  <c r="L55" i="5"/>
  <c r="N55" i="5"/>
  <c r="O55" i="5"/>
  <c r="H56" i="5"/>
  <c r="K56" i="5" s="1"/>
  <c r="L56" i="5"/>
  <c r="N56" i="5"/>
  <c r="O56" i="5"/>
  <c r="H57" i="5"/>
  <c r="K57" i="5" s="1"/>
  <c r="H58" i="5"/>
  <c r="M58" i="5" s="1"/>
  <c r="L58" i="5"/>
  <c r="N58" i="5"/>
  <c r="O58" i="5"/>
  <c r="H59" i="5"/>
  <c r="H60" i="5"/>
  <c r="K60" i="5" s="1"/>
  <c r="H61" i="5"/>
  <c r="K61" i="5" s="1"/>
  <c r="H62" i="5"/>
  <c r="H63" i="5"/>
  <c r="M63" i="5" s="1"/>
  <c r="P63" i="5" s="1"/>
  <c r="L63" i="5"/>
  <c r="N63" i="5"/>
  <c r="O63" i="5"/>
  <c r="H64" i="5"/>
  <c r="K64" i="5" s="1"/>
  <c r="L64" i="5"/>
  <c r="N64" i="5"/>
  <c r="O64" i="5"/>
  <c r="H65" i="5"/>
  <c r="K65" i="5" s="1"/>
  <c r="L65" i="5"/>
  <c r="N65" i="5"/>
  <c r="O65" i="5"/>
  <c r="H66" i="5"/>
  <c r="M66" i="5" s="1"/>
  <c r="L66" i="5"/>
  <c r="N66" i="5"/>
  <c r="O66" i="5"/>
  <c r="H67" i="5"/>
  <c r="M67" i="5" s="1"/>
  <c r="P67" i="5" s="1"/>
  <c r="L67" i="5"/>
  <c r="N67" i="5"/>
  <c r="O67" i="5"/>
  <c r="H68" i="5"/>
  <c r="K68" i="5" s="1"/>
  <c r="L68" i="5"/>
  <c r="N68" i="5"/>
  <c r="O68" i="5"/>
  <c r="H69" i="5"/>
  <c r="K69" i="5" s="1"/>
  <c r="L69" i="5"/>
  <c r="N69" i="5"/>
  <c r="O69" i="5"/>
  <c r="H70" i="5"/>
  <c r="M70" i="5" s="1"/>
  <c r="L70" i="5"/>
  <c r="N70" i="5"/>
  <c r="O70" i="5"/>
  <c r="H71" i="5"/>
  <c r="M71" i="5" s="1"/>
  <c r="P71" i="5" s="1"/>
  <c r="L71" i="5"/>
  <c r="N71" i="5"/>
  <c r="O71" i="5"/>
  <c r="H72" i="5"/>
  <c r="K72" i="5" s="1"/>
  <c r="L72" i="5"/>
  <c r="N72" i="5"/>
  <c r="O72" i="5"/>
  <c r="H73" i="5"/>
  <c r="K73" i="5" s="1"/>
  <c r="L73" i="5"/>
  <c r="N73" i="5"/>
  <c r="O73" i="5"/>
  <c r="H74" i="5"/>
  <c r="M74" i="5" s="1"/>
  <c r="L74" i="5"/>
  <c r="N74" i="5"/>
  <c r="O74" i="5"/>
  <c r="H75" i="5"/>
  <c r="M75" i="5" s="1"/>
  <c r="P75" i="5" s="1"/>
  <c r="L75" i="5"/>
  <c r="N75" i="5"/>
  <c r="O75" i="5"/>
  <c r="H76" i="5"/>
  <c r="K76" i="5" s="1"/>
  <c r="L76" i="5"/>
  <c r="N76" i="5"/>
  <c r="O76" i="5"/>
  <c r="H77" i="5"/>
  <c r="K77" i="5" s="1"/>
  <c r="L77" i="5"/>
  <c r="N77" i="5"/>
  <c r="O77" i="5"/>
  <c r="H78" i="5"/>
  <c r="M78" i="5" s="1"/>
  <c r="L78" i="5"/>
  <c r="N78" i="5"/>
  <c r="O78" i="5"/>
  <c r="H79" i="5"/>
  <c r="M79" i="5" s="1"/>
  <c r="P79" i="5" s="1"/>
  <c r="L79" i="5"/>
  <c r="N79" i="5"/>
  <c r="O79" i="5"/>
  <c r="H80" i="5"/>
  <c r="K80" i="5" s="1"/>
  <c r="L80" i="5"/>
  <c r="N80" i="5"/>
  <c r="O80" i="5"/>
  <c r="H81" i="5"/>
  <c r="K81" i="5" s="1"/>
  <c r="L81" i="5"/>
  <c r="N81" i="5"/>
  <c r="O81" i="5"/>
  <c r="H82" i="5"/>
  <c r="M82" i="5" s="1"/>
  <c r="L82" i="5"/>
  <c r="N82" i="5"/>
  <c r="O82" i="5"/>
  <c r="H83" i="5"/>
  <c r="M83" i="5" s="1"/>
  <c r="P83" i="5" s="1"/>
  <c r="L83" i="5"/>
  <c r="N83" i="5"/>
  <c r="O83" i="5"/>
  <c r="H84" i="5"/>
  <c r="K84" i="5" s="1"/>
  <c r="L84" i="5"/>
  <c r="N84" i="5"/>
  <c r="O84" i="5"/>
  <c r="H85" i="5"/>
  <c r="K85" i="5" s="1"/>
  <c r="L85" i="5"/>
  <c r="N85" i="5"/>
  <c r="O85" i="5"/>
  <c r="H86" i="5"/>
  <c r="M86" i="5" s="1"/>
  <c r="L86" i="5"/>
  <c r="N86" i="5"/>
  <c r="O86" i="5"/>
  <c r="H87" i="5"/>
  <c r="H88" i="5"/>
  <c r="K88" i="5" s="1"/>
  <c r="H89" i="5"/>
  <c r="K89" i="5" s="1"/>
  <c r="H90" i="5"/>
  <c r="M90" i="5" s="1"/>
  <c r="L90" i="5"/>
  <c r="N90" i="5"/>
  <c r="O90" i="5"/>
  <c r="H91" i="5"/>
  <c r="H92" i="5"/>
  <c r="K92" i="5" s="1"/>
  <c r="H93" i="5"/>
  <c r="K93" i="5" s="1"/>
  <c r="H94" i="5"/>
  <c r="M94" i="5" s="1"/>
  <c r="L94" i="5"/>
  <c r="N94" i="5"/>
  <c r="O94" i="5"/>
  <c r="H95" i="5"/>
  <c r="M95" i="5" s="1"/>
  <c r="P95" i="5" s="1"/>
  <c r="L95" i="5"/>
  <c r="N95" i="5"/>
  <c r="O95" i="5"/>
  <c r="H96" i="5"/>
  <c r="K96" i="5" s="1"/>
  <c r="L96" i="5"/>
  <c r="N96" i="5"/>
  <c r="O96" i="5"/>
  <c r="H97" i="5"/>
  <c r="K97" i="5" s="1"/>
  <c r="L97" i="5"/>
  <c r="N97" i="5"/>
  <c r="O97" i="5"/>
  <c r="H98" i="5"/>
  <c r="M98" i="5" s="1"/>
  <c r="L98" i="5"/>
  <c r="N98" i="5"/>
  <c r="O98" i="5"/>
  <c r="H99" i="5"/>
  <c r="M99" i="5" s="1"/>
  <c r="P99" i="5" s="1"/>
  <c r="L99" i="5"/>
  <c r="N99" i="5"/>
  <c r="O99" i="5"/>
  <c r="H100" i="5"/>
  <c r="K100" i="5" s="1"/>
  <c r="L100" i="5"/>
  <c r="N100" i="5"/>
  <c r="O100" i="5"/>
  <c r="O14" i="5"/>
  <c r="N14" i="5"/>
  <c r="M14" i="5"/>
  <c r="L14" i="5"/>
  <c r="K14" i="5"/>
  <c r="H14" i="5"/>
  <c r="H15" i="4"/>
  <c r="M15" i="4" s="1"/>
  <c r="P15" i="4" s="1"/>
  <c r="L15" i="4"/>
  <c r="N15" i="4"/>
  <c r="O15" i="4"/>
  <c r="H16" i="4"/>
  <c r="K16" i="4" s="1"/>
  <c r="L16" i="4"/>
  <c r="N16" i="4"/>
  <c r="O16" i="4"/>
  <c r="H17" i="4"/>
  <c r="M17" i="4" s="1"/>
  <c r="P17" i="4" s="1"/>
  <c r="L17" i="4"/>
  <c r="N17" i="4"/>
  <c r="O17" i="4"/>
  <c r="H18" i="4"/>
  <c r="M18" i="4" s="1"/>
  <c r="K18" i="4"/>
  <c r="L18" i="4"/>
  <c r="N18" i="4"/>
  <c r="O18" i="4"/>
  <c r="H19" i="4"/>
  <c r="M19" i="4" s="1"/>
  <c r="P19" i="4" s="1"/>
  <c r="L19" i="4"/>
  <c r="N19" i="4"/>
  <c r="O19" i="4"/>
  <c r="H20" i="4"/>
  <c r="K20" i="4" s="1"/>
  <c r="L20" i="4"/>
  <c r="N20" i="4"/>
  <c r="O20" i="4"/>
  <c r="H21" i="4"/>
  <c r="M21" i="4" s="1"/>
  <c r="P21" i="4" s="1"/>
  <c r="L21" i="4"/>
  <c r="N21" i="4"/>
  <c r="O21" i="4"/>
  <c r="H22" i="4"/>
  <c r="M22" i="4" s="1"/>
  <c r="K22" i="4"/>
  <c r="L22" i="4"/>
  <c r="N22" i="4"/>
  <c r="O22" i="4"/>
  <c r="H23" i="4"/>
  <c r="M23" i="4" s="1"/>
  <c r="P23" i="4" s="1"/>
  <c r="L23" i="4"/>
  <c r="N23" i="4"/>
  <c r="O23" i="4"/>
  <c r="H24" i="4"/>
  <c r="K24" i="4" s="1"/>
  <c r="L24" i="4"/>
  <c r="N24" i="4"/>
  <c r="O24" i="4"/>
  <c r="H25" i="4"/>
  <c r="M25" i="4" s="1"/>
  <c r="P25" i="4" s="1"/>
  <c r="L25" i="4"/>
  <c r="N25" i="4"/>
  <c r="O25" i="4"/>
  <c r="H26" i="4"/>
  <c r="M26" i="4" s="1"/>
  <c r="K26" i="4"/>
  <c r="L26" i="4"/>
  <c r="N26" i="4"/>
  <c r="O26" i="4"/>
  <c r="O14" i="4"/>
  <c r="N14" i="4"/>
  <c r="M14" i="4"/>
  <c r="P14" i="4" s="1"/>
  <c r="L14" i="4"/>
  <c r="H14" i="4"/>
  <c r="K14" i="4" s="1"/>
  <c r="H15" i="3"/>
  <c r="K15" i="3"/>
  <c r="L15" i="3"/>
  <c r="M15" i="3"/>
  <c r="N15" i="3"/>
  <c r="O15" i="3"/>
  <c r="H16" i="3"/>
  <c r="K16" i="3" s="1"/>
  <c r="L16" i="3"/>
  <c r="N16" i="3"/>
  <c r="O16" i="3"/>
  <c r="H17" i="3"/>
  <c r="M17" i="3" s="1"/>
  <c r="K17" i="3"/>
  <c r="L17" i="3"/>
  <c r="N17" i="3"/>
  <c r="O17" i="3"/>
  <c r="H18" i="3"/>
  <c r="M18" i="3" s="1"/>
  <c r="P18" i="3" s="1"/>
  <c r="L18" i="3"/>
  <c r="N18" i="3"/>
  <c r="O18" i="3"/>
  <c r="H19" i="3"/>
  <c r="K19" i="3"/>
  <c r="L19" i="3"/>
  <c r="M19" i="3"/>
  <c r="N19" i="3"/>
  <c r="O19" i="3"/>
  <c r="H20" i="3"/>
  <c r="K20" i="3" s="1"/>
  <c r="L20" i="3"/>
  <c r="N20" i="3"/>
  <c r="O20" i="3"/>
  <c r="H21" i="3"/>
  <c r="M21" i="3" s="1"/>
  <c r="K21" i="3"/>
  <c r="L21" i="3"/>
  <c r="N21" i="3"/>
  <c r="O21" i="3"/>
  <c r="H22" i="3"/>
  <c r="M22" i="3" s="1"/>
  <c r="P22" i="3" s="1"/>
  <c r="L22" i="3"/>
  <c r="N22" i="3"/>
  <c r="O22" i="3"/>
  <c r="H23" i="3"/>
  <c r="K23" i="3"/>
  <c r="L23" i="3"/>
  <c r="M23" i="3"/>
  <c r="N23" i="3"/>
  <c r="O23" i="3"/>
  <c r="H24" i="3"/>
  <c r="K24" i="3" s="1"/>
  <c r="L24" i="3"/>
  <c r="N24" i="3"/>
  <c r="O24" i="3"/>
  <c r="H25" i="3"/>
  <c r="M25" i="3" s="1"/>
  <c r="K25" i="3"/>
  <c r="L25" i="3"/>
  <c r="N25" i="3"/>
  <c r="O25" i="3"/>
  <c r="O14" i="3"/>
  <c r="N14" i="3"/>
  <c r="L14" i="3"/>
  <c r="H14" i="3"/>
  <c r="K14" i="3" s="1"/>
  <c r="K22" i="3" l="1"/>
  <c r="K18" i="3"/>
  <c r="K23" i="4"/>
  <c r="K19" i="4"/>
  <c r="K15" i="4"/>
  <c r="K99" i="5"/>
  <c r="M97" i="5"/>
  <c r="P97" i="5" s="1"/>
  <c r="K95" i="5"/>
  <c r="K91" i="5"/>
  <c r="K87" i="5"/>
  <c r="M85" i="5"/>
  <c r="P85" i="5" s="1"/>
  <c r="K83" i="5"/>
  <c r="M81" i="5"/>
  <c r="P81" i="5" s="1"/>
  <c r="K79" i="5"/>
  <c r="M77" i="5"/>
  <c r="P77" i="5" s="1"/>
  <c r="K75" i="5"/>
  <c r="M73" i="5"/>
  <c r="P73" i="5" s="1"/>
  <c r="K71" i="5"/>
  <c r="M69" i="5"/>
  <c r="P69" i="5" s="1"/>
  <c r="K67" i="5"/>
  <c r="M65" i="5"/>
  <c r="P65" i="5" s="1"/>
  <c r="K63" i="5"/>
  <c r="K59" i="5"/>
  <c r="K55" i="5"/>
  <c r="M53" i="5"/>
  <c r="P53" i="5" s="1"/>
  <c r="K51" i="5"/>
  <c r="K47" i="5"/>
  <c r="M45" i="5"/>
  <c r="P45" i="5" s="1"/>
  <c r="K43" i="5"/>
  <c r="K39" i="5"/>
  <c r="M37" i="6"/>
  <c r="P37" i="6" s="1"/>
  <c r="K37" i="6"/>
  <c r="P23" i="3"/>
  <c r="P19" i="3"/>
  <c r="P14" i="5"/>
  <c r="P98" i="5"/>
  <c r="P94" i="5"/>
  <c r="P90" i="5"/>
  <c r="P86" i="5"/>
  <c r="P82" i="5"/>
  <c r="P78" i="5"/>
  <c r="P74" i="5"/>
  <c r="P70" i="5"/>
  <c r="P66" i="5"/>
  <c r="P58" i="5"/>
  <c r="P54" i="5"/>
  <c r="M33" i="5"/>
  <c r="P33" i="5" s="1"/>
  <c r="P15" i="3"/>
  <c r="P25" i="3"/>
  <c r="P21" i="3"/>
  <c r="P17" i="3"/>
  <c r="P26" i="4"/>
  <c r="K25" i="4"/>
  <c r="P22" i="4"/>
  <c r="K21" i="4"/>
  <c r="P18" i="4"/>
  <c r="K17" i="4"/>
  <c r="M41" i="6"/>
  <c r="P41" i="6" s="1"/>
  <c r="K41" i="6"/>
  <c r="M33" i="6"/>
  <c r="P33" i="6" s="1"/>
  <c r="K33" i="6"/>
  <c r="K30" i="6"/>
  <c r="P21" i="6"/>
  <c r="K17" i="6"/>
  <c r="P30" i="7"/>
  <c r="P26" i="7"/>
  <c r="P22" i="7"/>
  <c r="P18" i="7"/>
  <c r="P45" i="8"/>
  <c r="P41" i="8"/>
  <c r="K41" i="8"/>
  <c r="P29" i="8"/>
  <c r="K25" i="8"/>
  <c r="K18" i="13"/>
  <c r="P69" i="11"/>
  <c r="K69" i="11"/>
  <c r="K53" i="11"/>
  <c r="P41" i="11"/>
  <c r="K37" i="11"/>
  <c r="K34" i="11"/>
  <c r="P25" i="11"/>
  <c r="K21" i="11"/>
  <c r="M19" i="11"/>
  <c r="P19" i="11" s="1"/>
  <c r="K18" i="11"/>
  <c r="P29" i="12"/>
  <c r="P26" i="12"/>
  <c r="K25" i="12"/>
  <c r="P27" i="6"/>
  <c r="P17" i="6"/>
  <c r="P25" i="7"/>
  <c r="P17" i="7"/>
  <c r="P37" i="8"/>
  <c r="P25" i="8"/>
  <c r="P19" i="8"/>
  <c r="K14" i="10"/>
  <c r="K14" i="13"/>
  <c r="P65" i="11"/>
  <c r="P37" i="11"/>
  <c r="P21" i="11"/>
  <c r="K37" i="12"/>
  <c r="P25" i="12"/>
  <c r="P22" i="12"/>
  <c r="K21" i="12"/>
  <c r="P22" i="5"/>
  <c r="P18" i="5"/>
  <c r="K42" i="6"/>
  <c r="K38" i="6"/>
  <c r="K34" i="6"/>
  <c r="P29" i="6"/>
  <c r="K25" i="6"/>
  <c r="M23" i="6"/>
  <c r="P23" i="6" s="1"/>
  <c r="M14" i="8"/>
  <c r="P14" i="8" s="1"/>
  <c r="M38" i="8"/>
  <c r="P38" i="8" s="1"/>
  <c r="P34" i="8"/>
  <c r="K33" i="8"/>
  <c r="M31" i="8"/>
  <c r="P31" i="8" s="1"/>
  <c r="P21" i="8"/>
  <c r="K17" i="8"/>
  <c r="M15" i="8"/>
  <c r="P15" i="8" s="1"/>
  <c r="P17" i="9"/>
  <c r="P17" i="13"/>
  <c r="M14" i="11"/>
  <c r="P14" i="11" s="1"/>
  <c r="M66" i="11"/>
  <c r="P66" i="11" s="1"/>
  <c r="P61" i="11"/>
  <c r="M59" i="11"/>
  <c r="P59" i="11" s="1"/>
  <c r="P45" i="11"/>
  <c r="M43" i="11"/>
  <c r="P43" i="11" s="1"/>
  <c r="P33" i="11"/>
  <c r="M27" i="11"/>
  <c r="P27" i="11" s="1"/>
  <c r="P17" i="11"/>
  <c r="P37" i="12"/>
  <c r="P34" i="12"/>
  <c r="K33" i="12"/>
  <c r="P21" i="12"/>
  <c r="P18" i="12"/>
  <c r="K17" i="12"/>
  <c r="P35" i="5"/>
  <c r="P31" i="5"/>
  <c r="P27" i="5"/>
  <c r="P19" i="5"/>
  <c r="P15" i="5"/>
  <c r="P43" i="6"/>
  <c r="P42" i="6"/>
  <c r="P39" i="6"/>
  <c r="P38" i="6"/>
  <c r="P35" i="6"/>
  <c r="P34" i="6"/>
  <c r="P31" i="6"/>
  <c r="P25" i="6"/>
  <c r="K21" i="6"/>
  <c r="M19" i="6"/>
  <c r="P19" i="6" s="1"/>
  <c r="K30" i="7"/>
  <c r="K26" i="7"/>
  <c r="K22" i="7"/>
  <c r="K18" i="7"/>
  <c r="K45" i="8"/>
  <c r="M43" i="8"/>
  <c r="P43" i="8" s="1"/>
  <c r="P33" i="8"/>
  <c r="K29" i="8"/>
  <c r="M27" i="8"/>
  <c r="P27" i="8" s="1"/>
  <c r="P17" i="8"/>
  <c r="M14" i="9"/>
  <c r="P14" i="9" s="1"/>
  <c r="M71" i="11"/>
  <c r="P71" i="11" s="1"/>
  <c r="M62" i="11"/>
  <c r="P62" i="11" s="1"/>
  <c r="P57" i="11"/>
  <c r="M46" i="11"/>
  <c r="P46" i="11" s="1"/>
  <c r="K41" i="11"/>
  <c r="M39" i="11"/>
  <c r="P39" i="11" s="1"/>
  <c r="P29" i="11"/>
  <c r="K25" i="11"/>
  <c r="M23" i="11"/>
  <c r="P23" i="11" s="1"/>
  <c r="P33" i="12"/>
  <c r="P17" i="12"/>
  <c r="M35" i="12"/>
  <c r="P35" i="12" s="1"/>
  <c r="M31" i="12"/>
  <c r="P31" i="12" s="1"/>
  <c r="M27" i="12"/>
  <c r="P27" i="12" s="1"/>
  <c r="M23" i="12"/>
  <c r="P23" i="12" s="1"/>
  <c r="M19" i="12"/>
  <c r="P19" i="12" s="1"/>
  <c r="M15" i="12"/>
  <c r="P15" i="12" s="1"/>
  <c r="P14" i="12"/>
  <c r="M36" i="12"/>
  <c r="P36" i="12" s="1"/>
  <c r="K34" i="12"/>
  <c r="M32" i="12"/>
  <c r="P32" i="12" s="1"/>
  <c r="K30" i="12"/>
  <c r="M28" i="12"/>
  <c r="P28" i="12" s="1"/>
  <c r="K26" i="12"/>
  <c r="M24" i="12"/>
  <c r="P24" i="12" s="1"/>
  <c r="K22" i="12"/>
  <c r="M20" i="12"/>
  <c r="P20" i="12" s="1"/>
  <c r="K18" i="12"/>
  <c r="M16" i="12"/>
  <c r="P16" i="12" s="1"/>
  <c r="M68" i="11"/>
  <c r="P68" i="11" s="1"/>
  <c r="M64" i="11"/>
  <c r="P64" i="11" s="1"/>
  <c r="M60" i="11"/>
  <c r="P60" i="11" s="1"/>
  <c r="M48" i="11"/>
  <c r="P48" i="11" s="1"/>
  <c r="M44" i="11"/>
  <c r="P44" i="11" s="1"/>
  <c r="M40" i="11"/>
  <c r="P40" i="11" s="1"/>
  <c r="M36" i="11"/>
  <c r="P36" i="11" s="1"/>
  <c r="M28" i="11"/>
  <c r="P28" i="11" s="1"/>
  <c r="M24" i="11"/>
  <c r="P24" i="11" s="1"/>
  <c r="M20" i="11"/>
  <c r="P20" i="11" s="1"/>
  <c r="M16" i="11"/>
  <c r="P16" i="11" s="1"/>
  <c r="M20" i="13"/>
  <c r="P20" i="13" s="1"/>
  <c r="M16" i="13"/>
  <c r="P16" i="13" s="1"/>
  <c r="M16" i="9"/>
  <c r="P16" i="9" s="1"/>
  <c r="M44" i="8"/>
  <c r="P44" i="8" s="1"/>
  <c r="M40" i="8"/>
  <c r="P40" i="8" s="1"/>
  <c r="M36" i="8"/>
  <c r="P36" i="8" s="1"/>
  <c r="K34" i="8"/>
  <c r="M32" i="8"/>
  <c r="P32" i="8" s="1"/>
  <c r="M28" i="8"/>
  <c r="P28" i="8" s="1"/>
  <c r="M24" i="8"/>
  <c r="P24" i="8" s="1"/>
  <c r="M20" i="8"/>
  <c r="P20" i="8" s="1"/>
  <c r="M16" i="8"/>
  <c r="P16" i="8" s="1"/>
  <c r="M28" i="7"/>
  <c r="P28" i="7" s="1"/>
  <c r="M24" i="7"/>
  <c r="P24" i="7" s="1"/>
  <c r="M20" i="7"/>
  <c r="P20" i="7" s="1"/>
  <c r="M16" i="7"/>
  <c r="P16" i="7" s="1"/>
  <c r="M32" i="6"/>
  <c r="P32" i="6" s="1"/>
  <c r="M28" i="6"/>
  <c r="P28" i="6" s="1"/>
  <c r="M44" i="6"/>
  <c r="P44" i="6" s="1"/>
  <c r="M40" i="6"/>
  <c r="P40" i="6" s="1"/>
  <c r="M36" i="6"/>
  <c r="P36" i="6" s="1"/>
  <c r="M24" i="6"/>
  <c r="P24" i="6" s="1"/>
  <c r="M20" i="6"/>
  <c r="P20" i="6" s="1"/>
  <c r="M16" i="6"/>
  <c r="P16" i="6" s="1"/>
  <c r="M100" i="5"/>
  <c r="P100" i="5" s="1"/>
  <c r="K98" i="5"/>
  <c r="M96" i="5"/>
  <c r="P96" i="5" s="1"/>
  <c r="K94" i="5"/>
  <c r="K90" i="5"/>
  <c r="K86" i="5"/>
  <c r="M84" i="5"/>
  <c r="P84" i="5" s="1"/>
  <c r="K82" i="5"/>
  <c r="M80" i="5"/>
  <c r="P80" i="5" s="1"/>
  <c r="K78" i="5"/>
  <c r="M76" i="5"/>
  <c r="P76" i="5" s="1"/>
  <c r="K74" i="5"/>
  <c r="M72" i="5"/>
  <c r="P72" i="5" s="1"/>
  <c r="K70" i="5"/>
  <c r="M68" i="5"/>
  <c r="P68" i="5" s="1"/>
  <c r="K66" i="5"/>
  <c r="M64" i="5"/>
  <c r="P64" i="5" s="1"/>
  <c r="K62" i="5"/>
  <c r="K58" i="5"/>
  <c r="M56" i="5"/>
  <c r="P56" i="5" s="1"/>
  <c r="K54" i="5"/>
  <c r="M52" i="5"/>
  <c r="P52" i="5" s="1"/>
  <c r="K50" i="5"/>
  <c r="K46" i="5"/>
  <c r="K42" i="5"/>
  <c r="K38" i="5"/>
  <c r="K34" i="5"/>
  <c r="M32" i="5"/>
  <c r="P32" i="5" s="1"/>
  <c r="K30" i="5"/>
  <c r="K26" i="5"/>
  <c r="K22" i="5"/>
  <c r="K18" i="5"/>
  <c r="M16" i="5"/>
  <c r="P16" i="5" s="1"/>
  <c r="M24" i="4"/>
  <c r="P24" i="4" s="1"/>
  <c r="M20" i="4"/>
  <c r="P20" i="4" s="1"/>
  <c r="M16" i="4"/>
  <c r="P16" i="4" s="1"/>
  <c r="M24" i="3"/>
  <c r="P24" i="3" s="1"/>
  <c r="M20" i="3"/>
  <c r="P20" i="3" s="1"/>
  <c r="M16" i="3"/>
  <c r="P16" i="3" s="1"/>
  <c r="M14" i="3"/>
  <c r="P14" i="3" s="1"/>
  <c r="E42" i="5" l="1"/>
  <c r="E41" i="5"/>
  <c r="E40" i="5"/>
  <c r="E37" i="5"/>
  <c r="E21" i="7"/>
  <c r="E28" i="5"/>
  <c r="L28" i="5" l="1"/>
  <c r="N28" i="5"/>
  <c r="O28" i="5"/>
  <c r="M28" i="5"/>
  <c r="P28" i="5" s="1"/>
  <c r="L37" i="5"/>
  <c r="O37" i="5"/>
  <c r="N37" i="5"/>
  <c r="M37" i="5"/>
  <c r="P37" i="5" s="1"/>
  <c r="L40" i="5"/>
  <c r="N40" i="5"/>
  <c r="O40" i="5"/>
  <c r="M40" i="5"/>
  <c r="P40" i="5" s="1"/>
  <c r="O41" i="5"/>
  <c r="N41" i="5"/>
  <c r="L41" i="5"/>
  <c r="M41" i="5"/>
  <c r="P41" i="5" s="1"/>
  <c r="L21" i="7"/>
  <c r="N21" i="7"/>
  <c r="O21" i="7"/>
  <c r="M21" i="7"/>
  <c r="P21" i="7" s="1"/>
  <c r="O42" i="5"/>
  <c r="N42" i="5"/>
  <c r="L42" i="5"/>
  <c r="M42" i="5"/>
  <c r="P42" i="5" s="1"/>
  <c r="E87" i="5"/>
  <c r="E60" i="5"/>
  <c r="L60" i="5" l="1"/>
  <c r="N60" i="5"/>
  <c r="O60" i="5"/>
  <c r="M60" i="5"/>
  <c r="P60" i="5" s="1"/>
  <c r="E91" i="5"/>
  <c r="N87" i="5"/>
  <c r="O87" i="5"/>
  <c r="L87" i="5"/>
  <c r="M87" i="5"/>
  <c r="E92" i="5"/>
  <c r="E93" i="5"/>
  <c r="E89" i="5"/>
  <c r="E88" i="5"/>
  <c r="O89" i="5" l="1"/>
  <c r="N89" i="5"/>
  <c r="L89" i="5"/>
  <c r="M89" i="5"/>
  <c r="P89" i="5" s="1"/>
  <c r="L92" i="5"/>
  <c r="N92" i="5"/>
  <c r="O92" i="5"/>
  <c r="M92" i="5"/>
  <c r="P92" i="5" s="1"/>
  <c r="O93" i="5"/>
  <c r="N93" i="5"/>
  <c r="L93" i="5"/>
  <c r="M93" i="5"/>
  <c r="P93" i="5" s="1"/>
  <c r="L88" i="5"/>
  <c r="N88" i="5"/>
  <c r="O88" i="5"/>
  <c r="M88" i="5"/>
  <c r="P88" i="5" s="1"/>
  <c r="P87" i="5"/>
  <c r="N91" i="5"/>
  <c r="O91" i="5"/>
  <c r="L91" i="5"/>
  <c r="M91" i="5"/>
  <c r="L26" i="3"/>
  <c r="O26" i="3"/>
  <c r="N26" i="3"/>
  <c r="P91" i="5" l="1"/>
  <c r="P26" i="3"/>
  <c r="N9" i="3" s="1"/>
  <c r="M26" i="3"/>
  <c r="E56" i="11" l="1"/>
  <c r="E55" i="11"/>
  <c r="E54" i="11"/>
  <c r="E53" i="11"/>
  <c r="E52" i="11"/>
  <c r="E51" i="11"/>
  <c r="E50" i="11"/>
  <c r="E49" i="11"/>
  <c r="E32" i="11"/>
  <c r="E31" i="11"/>
  <c r="E30" i="11"/>
  <c r="O32" i="11" l="1"/>
  <c r="L32" i="11"/>
  <c r="N32" i="11"/>
  <c r="M32" i="11"/>
  <c r="P32" i="11" s="1"/>
  <c r="N49" i="11"/>
  <c r="O49" i="11"/>
  <c r="L49" i="11"/>
  <c r="M49" i="11"/>
  <c r="L53" i="11"/>
  <c r="N53" i="11"/>
  <c r="O53" i="11"/>
  <c r="M53" i="11"/>
  <c r="N30" i="11"/>
  <c r="O30" i="11"/>
  <c r="L30" i="11"/>
  <c r="M30" i="11"/>
  <c r="P30" i="11" s="1"/>
  <c r="L50" i="11"/>
  <c r="N50" i="11"/>
  <c r="O50" i="11"/>
  <c r="M50" i="11"/>
  <c r="P50" i="11" s="1"/>
  <c r="O54" i="11"/>
  <c r="L54" i="11"/>
  <c r="M54" i="11"/>
  <c r="N54" i="11"/>
  <c r="O31" i="11"/>
  <c r="L31" i="11"/>
  <c r="M31" i="11"/>
  <c r="N31" i="11"/>
  <c r="N51" i="11"/>
  <c r="O51" i="11"/>
  <c r="L51" i="11"/>
  <c r="M51" i="11"/>
  <c r="P51" i="11" s="1"/>
  <c r="N55" i="11"/>
  <c r="O55" i="11"/>
  <c r="L55" i="11"/>
  <c r="M55" i="11"/>
  <c r="P55" i="11" s="1"/>
  <c r="N52" i="11"/>
  <c r="O52" i="11"/>
  <c r="L52" i="11"/>
  <c r="M52" i="11"/>
  <c r="P52" i="11" s="1"/>
  <c r="L56" i="11"/>
  <c r="N56" i="11"/>
  <c r="O56" i="11"/>
  <c r="M56" i="11"/>
  <c r="P56" i="11" s="1"/>
  <c r="D8" i="12"/>
  <c r="D7" i="12"/>
  <c r="D6" i="12"/>
  <c r="D5" i="12"/>
  <c r="P31" i="11" l="1"/>
  <c r="P54" i="11"/>
  <c r="P53" i="11"/>
  <c r="P49" i="11"/>
  <c r="O38" i="12"/>
  <c r="H25" i="2" s="1"/>
  <c r="L38" i="12"/>
  <c r="I25" i="2" s="1"/>
  <c r="N38" i="12"/>
  <c r="G25" i="2" s="1"/>
  <c r="P38" i="12" l="1"/>
  <c r="E25" i="2" s="1"/>
  <c r="M38" i="12"/>
  <c r="F25" i="2" s="1"/>
  <c r="N9" i="12" l="1"/>
  <c r="B87" i="5" l="1"/>
  <c r="E29" i="7" l="1"/>
  <c r="L29" i="7" l="1"/>
  <c r="N29" i="7"/>
  <c r="O29" i="7"/>
  <c r="M29" i="7"/>
  <c r="E50" i="5"/>
  <c r="E44" i="5"/>
  <c r="E46" i="5"/>
  <c r="O50" i="5" l="1"/>
  <c r="L50" i="5"/>
  <c r="N50" i="5"/>
  <c r="M50" i="5"/>
  <c r="P29" i="7"/>
  <c r="O46" i="5"/>
  <c r="N46" i="5"/>
  <c r="L46" i="5"/>
  <c r="M46" i="5"/>
  <c r="P46" i="5" s="1"/>
  <c r="L44" i="5"/>
  <c r="N44" i="5"/>
  <c r="O44" i="5"/>
  <c r="M44" i="5"/>
  <c r="P44" i="5" s="1"/>
  <c r="E20" i="5"/>
  <c r="P50" i="5" l="1"/>
  <c r="L20" i="5"/>
  <c r="N20" i="5"/>
  <c r="O20" i="5"/>
  <c r="M20" i="5"/>
  <c r="P20" i="5" s="1"/>
  <c r="E38" i="5"/>
  <c r="E24" i="5"/>
  <c r="E23" i="5" l="1"/>
  <c r="L24" i="5"/>
  <c r="N24" i="5"/>
  <c r="O24" i="5"/>
  <c r="M24" i="5"/>
  <c r="P24" i="5" s="1"/>
  <c r="O38" i="5"/>
  <c r="N38" i="5"/>
  <c r="L38" i="5"/>
  <c r="M38" i="5"/>
  <c r="P38" i="5" s="1"/>
  <c r="E26" i="5"/>
  <c r="M23" i="5" l="1"/>
  <c r="P23" i="5" s="1"/>
  <c r="N23" i="5"/>
  <c r="O23" i="5"/>
  <c r="L23" i="5"/>
  <c r="E25" i="5"/>
  <c r="O26" i="5"/>
  <c r="N26" i="5"/>
  <c r="L26" i="5"/>
  <c r="M26" i="5"/>
  <c r="P26" i="5" s="1"/>
  <c r="L27" i="4"/>
  <c r="N27" i="4"/>
  <c r="O27" i="4"/>
  <c r="O25" i="5" l="1"/>
  <c r="L25" i="5"/>
  <c r="N25" i="5"/>
  <c r="M25" i="5"/>
  <c r="P25" i="5" s="1"/>
  <c r="M27" i="4"/>
  <c r="E23" i="7" l="1"/>
  <c r="B22" i="6"/>
  <c r="B28" i="6" s="1"/>
  <c r="B42" i="6" s="1"/>
  <c r="E49" i="5"/>
  <c r="E48" i="5"/>
  <c r="E21" i="5"/>
  <c r="O49" i="5" l="1"/>
  <c r="N49" i="5"/>
  <c r="L49" i="5"/>
  <c r="M49" i="5"/>
  <c r="O21" i="5"/>
  <c r="L21" i="5"/>
  <c r="N21" i="5"/>
  <c r="M21" i="5"/>
  <c r="N23" i="7"/>
  <c r="O23" i="7"/>
  <c r="L23" i="7"/>
  <c r="M23" i="7"/>
  <c r="L48" i="5"/>
  <c r="N48" i="5"/>
  <c r="O48" i="5"/>
  <c r="M48" i="5"/>
  <c r="B20" i="7"/>
  <c r="B17" i="7" s="1"/>
  <c r="B30" i="5"/>
  <c r="B34" i="5" s="1"/>
  <c r="P48" i="5" l="1"/>
  <c r="P23" i="7"/>
  <c r="P21" i="5"/>
  <c r="P49" i="5"/>
  <c r="B44" i="5"/>
  <c r="B57" i="5" s="1"/>
  <c r="B67" i="5" s="1"/>
  <c r="B70" i="5" s="1"/>
  <c r="E62" i="5"/>
  <c r="E61" i="5"/>
  <c r="E59" i="5"/>
  <c r="E57" i="5"/>
  <c r="O57" i="5" l="1"/>
  <c r="L57" i="5"/>
  <c r="N57" i="5"/>
  <c r="M57" i="5"/>
  <c r="P57" i="5" s="1"/>
  <c r="O61" i="5"/>
  <c r="L61" i="5"/>
  <c r="N61" i="5"/>
  <c r="M61" i="5"/>
  <c r="P61" i="5" s="1"/>
  <c r="N59" i="5"/>
  <c r="O59" i="5"/>
  <c r="L59" i="5"/>
  <c r="M59" i="5"/>
  <c r="P59" i="5" s="1"/>
  <c r="O62" i="5"/>
  <c r="L62" i="5"/>
  <c r="N62" i="5"/>
  <c r="M62" i="5"/>
  <c r="P62" i="5" s="1"/>
  <c r="C112" i="5"/>
  <c r="C109" i="5"/>
  <c r="C104" i="5"/>
  <c r="C56" i="6"/>
  <c r="C53" i="6"/>
  <c r="C48" i="6"/>
  <c r="C42" i="7"/>
  <c r="C39" i="7"/>
  <c r="C34" i="7"/>
  <c r="C58" i="8"/>
  <c r="C55" i="8"/>
  <c r="C50" i="8"/>
  <c r="C31" i="9"/>
  <c r="C28" i="9"/>
  <c r="C23" i="9"/>
  <c r="C27" i="10"/>
  <c r="C24" i="10"/>
  <c r="C19" i="10"/>
  <c r="C83" i="11"/>
  <c r="C80" i="11"/>
  <c r="C75" i="11"/>
  <c r="C32" i="13"/>
  <c r="C29" i="13"/>
  <c r="C24" i="13"/>
  <c r="C38" i="4"/>
  <c r="C35" i="4"/>
  <c r="C30" i="4"/>
  <c r="C37" i="3"/>
  <c r="C34" i="3"/>
  <c r="C29" i="3"/>
  <c r="A38" i="2"/>
  <c r="A107" i="5" l="1"/>
  <c r="P10" i="5" s="1"/>
  <c r="A44" i="12"/>
  <c r="P10" i="12" s="1"/>
  <c r="A32" i="3"/>
  <c r="P10" i="3" s="1"/>
  <c r="A22" i="10"/>
  <c r="P10" i="10" s="1"/>
  <c r="A53" i="8"/>
  <c r="P10" i="8" s="1"/>
  <c r="A51" i="6"/>
  <c r="P10" i="6" s="1"/>
  <c r="A33" i="4"/>
  <c r="P10" i="4" s="1"/>
  <c r="A27" i="13"/>
  <c r="P10" i="13" s="1"/>
  <c r="A78" i="11"/>
  <c r="P10" i="11" s="1"/>
  <c r="A26" i="9"/>
  <c r="P10" i="9" s="1"/>
  <c r="A37" i="7"/>
  <c r="P10" i="7" s="1"/>
  <c r="C25" i="2"/>
  <c r="D9" i="2"/>
  <c r="D8" i="2"/>
  <c r="D7" i="2"/>
  <c r="D6" i="2"/>
  <c r="D7" i="13" l="1"/>
  <c r="D7" i="11"/>
  <c r="D7" i="10"/>
  <c r="D7" i="9"/>
  <c r="D7" i="8"/>
  <c r="D7" i="7"/>
  <c r="D7" i="6"/>
  <c r="D7" i="5"/>
  <c r="D7" i="4"/>
  <c r="D8" i="13"/>
  <c r="D8" i="11"/>
  <c r="D8" i="10"/>
  <c r="D8" i="9"/>
  <c r="D8" i="8"/>
  <c r="D8" i="7"/>
  <c r="D8" i="6"/>
  <c r="D8" i="5"/>
  <c r="D8" i="4"/>
  <c r="D5" i="13"/>
  <c r="D5" i="11"/>
  <c r="D5" i="10"/>
  <c r="D5" i="9"/>
  <c r="D5" i="8"/>
  <c r="D5" i="7"/>
  <c r="D5" i="6"/>
  <c r="D5" i="5"/>
  <c r="D5" i="4"/>
  <c r="D6" i="13"/>
  <c r="D6" i="11"/>
  <c r="D6" i="10"/>
  <c r="D6" i="9"/>
  <c r="D6" i="8"/>
  <c r="D6" i="7"/>
  <c r="D6" i="5"/>
  <c r="D6" i="4"/>
  <c r="D6" i="3"/>
  <c r="D7" i="3"/>
  <c r="D5" i="3"/>
  <c r="D8" i="3"/>
  <c r="C23" i="2"/>
  <c r="C24" i="2"/>
  <c r="C22" i="2"/>
  <c r="C21" i="2"/>
  <c r="C20" i="2"/>
  <c r="C19" i="2"/>
  <c r="C18" i="2"/>
  <c r="C17" i="2"/>
  <c r="C16" i="2"/>
  <c r="C15" i="2"/>
  <c r="L20" i="9" l="1"/>
  <c r="N20" i="9"/>
  <c r="M20" i="9"/>
  <c r="L72" i="11"/>
  <c r="O20" i="9"/>
  <c r="O21" i="13"/>
  <c r="L21" i="13"/>
  <c r="O72" i="11"/>
  <c r="N21" i="13"/>
  <c r="N72" i="11"/>
  <c r="M21" i="13"/>
  <c r="G16" i="2"/>
  <c r="I16" i="2"/>
  <c r="M45" i="6" l="1"/>
  <c r="F18" i="2" s="1"/>
  <c r="N45" i="6"/>
  <c r="G18" i="2" s="1"/>
  <c r="L45" i="6"/>
  <c r="I18" i="2" s="1"/>
  <c r="N31" i="7"/>
  <c r="G19" i="2" s="1"/>
  <c r="L31" i="7"/>
  <c r="I19" i="2" s="1"/>
  <c r="M31" i="7"/>
  <c r="F19" i="2" s="1"/>
  <c r="L47" i="8"/>
  <c r="I20" i="2" s="1"/>
  <c r="N47" i="8"/>
  <c r="G20" i="2" s="1"/>
  <c r="I24" i="2"/>
  <c r="I21" i="2"/>
  <c r="G24" i="2"/>
  <c r="M72" i="11"/>
  <c r="P20" i="9"/>
  <c r="I23" i="2"/>
  <c r="G23" i="2"/>
  <c r="P47" i="8"/>
  <c r="L16" i="10"/>
  <c r="I22" i="2" s="1"/>
  <c r="G21" i="2"/>
  <c r="N16" i="10"/>
  <c r="G22" i="2" s="1"/>
  <c r="P21" i="13"/>
  <c r="F16" i="2"/>
  <c r="P72" i="11" l="1"/>
  <c r="P45" i="6"/>
  <c r="N9" i="6" s="1"/>
  <c r="O45" i="6"/>
  <c r="H18" i="2" s="1"/>
  <c r="O31" i="7"/>
  <c r="H19" i="2" s="1"/>
  <c r="P31" i="7"/>
  <c r="M47" i="8"/>
  <c r="F20" i="2" s="1"/>
  <c r="O47" i="8"/>
  <c r="H20" i="2" s="1"/>
  <c r="N9" i="8"/>
  <c r="P27" i="4"/>
  <c r="F21" i="2"/>
  <c r="M16" i="10"/>
  <c r="F22" i="2" s="1"/>
  <c r="F24" i="2"/>
  <c r="F23" i="2"/>
  <c r="H16" i="2"/>
  <c r="O16" i="10"/>
  <c r="H22" i="2" s="1"/>
  <c r="E19" i="2" l="1"/>
  <c r="E16" i="2"/>
  <c r="N9" i="13"/>
  <c r="H21" i="2"/>
  <c r="E24" i="2"/>
  <c r="H24" i="2"/>
  <c r="P16" i="10"/>
  <c r="E22" i="2" s="1"/>
  <c r="N9" i="9"/>
  <c r="H23" i="2"/>
  <c r="E18" i="2"/>
  <c r="N9" i="7"/>
  <c r="E20" i="2"/>
  <c r="N9" i="4" l="1"/>
  <c r="N9" i="10"/>
  <c r="E21" i="2"/>
  <c r="N9" i="11"/>
  <c r="E23" i="2"/>
  <c r="G15" i="2" l="1"/>
  <c r="I15" i="2"/>
  <c r="F15" i="2" l="1"/>
  <c r="H15" i="2" l="1"/>
  <c r="E15" i="2"/>
  <c r="B16" i="2" l="1"/>
  <c r="D1" i="4"/>
  <c r="B15" i="2"/>
  <c r="D1" i="3"/>
  <c r="E34" i="5" l="1"/>
  <c r="O34" i="5" l="1"/>
  <c r="L34" i="5"/>
  <c r="N34" i="5"/>
  <c r="M34" i="5"/>
  <c r="P34" i="5" s="1"/>
  <c r="E30" i="5"/>
  <c r="E36" i="5"/>
  <c r="O30" i="5" l="1"/>
  <c r="N30" i="5"/>
  <c r="L30" i="5"/>
  <c r="M30" i="5"/>
  <c r="N36" i="5"/>
  <c r="O36" i="5"/>
  <c r="L36" i="5"/>
  <c r="M36" i="5"/>
  <c r="L101" i="5"/>
  <c r="I17" i="2" s="1"/>
  <c r="I26" i="2" s="1"/>
  <c r="P30" i="5" l="1"/>
  <c r="P101" i="5" s="1"/>
  <c r="P36" i="5"/>
  <c r="O101" i="5"/>
  <c r="H17" i="2" s="1"/>
  <c r="H26" i="2" s="1"/>
  <c r="N101" i="5"/>
  <c r="G17" i="2" s="1"/>
  <c r="G26" i="2" s="1"/>
  <c r="D11" i="2"/>
  <c r="M101" i="5"/>
  <c r="F17" i="2" s="1"/>
  <c r="F26" i="2" s="1"/>
  <c r="E17" i="2" l="1"/>
  <c r="E26" i="2" s="1"/>
  <c r="N9" i="5"/>
  <c r="B25" i="2" l="1"/>
  <c r="B24" i="2"/>
  <c r="B23" i="2"/>
  <c r="B17" i="2" l="1"/>
  <c r="D1" i="5"/>
  <c r="B19" i="2"/>
  <c r="D1" i="7"/>
  <c r="D1" i="9"/>
  <c r="B21" i="2"/>
  <c r="B22" i="2"/>
  <c r="D1" i="10"/>
  <c r="B18" i="2"/>
  <c r="D1" i="6"/>
  <c r="E27" i="2"/>
  <c r="E29" i="2"/>
  <c r="B20" i="2"/>
  <c r="D1" i="8"/>
  <c r="E28" i="2" l="1"/>
  <c r="E30" i="2" s="1"/>
  <c r="D10" i="2" s="1"/>
  <c r="C19" i="1" l="1"/>
  <c r="C20" i="1" s="1"/>
  <c r="C21" i="1" s="1"/>
  <c r="C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B13" authorId="0" shapeId="0" xr:uid="{00000000-0006-0000-00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Ar detalizēta informācija, par tāmju aizpildīšanu var iepazīties altum.lv
ALTUM Forma 2 sistēma atpazīst un darbojas tikai ar altum.lv publicētajām tāmju sagatavēm.
Tel. 67774064</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8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B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C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6" authorId="0" shapeId="0" xr:uid="{00000000-0006-0000-01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Ar detalizēta informācija, par tāmju aizpildīšanu var iepazīties altum.lv
ALTUM Forma 2 sistēma atpazīst un darbojas tikai ar altum.lv publicētajām tāmju sagatavēm.
Tel. 67774064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2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3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4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5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6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7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9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sharedStrings.xml><?xml version="1.0" encoding="utf-8"?>
<sst xmlns="http://schemas.openxmlformats.org/spreadsheetml/2006/main" count="993" uniqueCount="374">
  <si>
    <t>APSTIPRINU</t>
  </si>
  <si>
    <t>(pasūtītāja paraksts un tā atsifrējums)</t>
  </si>
  <si>
    <t>Z.v.</t>
  </si>
  <si>
    <t>____________.gada____.____________</t>
  </si>
  <si>
    <t>Būvniecības koptāme</t>
  </si>
  <si>
    <t xml:space="preserve">Būves nosaukums: </t>
  </si>
  <si>
    <t xml:space="preserve">Objekta nosaukums: </t>
  </si>
  <si>
    <t xml:space="preserve">Objekta adrese: </t>
  </si>
  <si>
    <t xml:space="preserve">Pasūtījuma Nr: </t>
  </si>
  <si>
    <t>Nr. P.k.</t>
  </si>
  <si>
    <t>Objekta nosaukums</t>
  </si>
  <si>
    <t>Objekta izmaksas (EUR)</t>
  </si>
  <si>
    <t>Kopā:</t>
  </si>
  <si>
    <t>PVN (21%)</t>
  </si>
  <si>
    <t>Sastādīja</t>
  </si>
  <si>
    <t>(paraksts un tā atšifrējums, datums)</t>
  </si>
  <si>
    <t>Kopsavilkuma aprēķini pa darbu veidiem vai konstruktīvo elementu veidiem</t>
  </si>
  <si>
    <t>(darba veids vai konstruktīvā elementa nosaukums)</t>
  </si>
  <si>
    <t>Būves nosaukums:</t>
  </si>
  <si>
    <t>Objekta adrese:</t>
  </si>
  <si>
    <t>Pasūtījuma Nr.</t>
  </si>
  <si>
    <t>Par kopejo summu, EUR</t>
  </si>
  <si>
    <t>Kopējā darbietilpība, c/h</t>
  </si>
  <si>
    <t>Nr.p.k.</t>
  </si>
  <si>
    <t>kods; tāmes Nr:</t>
  </si>
  <si>
    <t>Darba veids vai konstruktīvā elementa nosaukums</t>
  </si>
  <si>
    <t>Tāmes izmaksas (EUR)</t>
  </si>
  <si>
    <t>Tai skaitā</t>
  </si>
  <si>
    <t>Darbietilpība (c/h)</t>
  </si>
  <si>
    <t>darba alga (EUR)</t>
  </si>
  <si>
    <t>materiāli (EUR)</t>
  </si>
  <si>
    <t>mehānismi (EUR)</t>
  </si>
  <si>
    <t>Kopā</t>
  </si>
  <si>
    <t xml:space="preserve">Virsizdevumi </t>
  </si>
  <si>
    <t>t.sk.darba aizsardzība</t>
  </si>
  <si>
    <t xml:space="preserve">Peļņa </t>
  </si>
  <si>
    <t>Pavisam kopā</t>
  </si>
  <si>
    <t>Pārbaudīja</t>
  </si>
  <si>
    <t xml:space="preserve">Lokālā tāme Nr. </t>
  </si>
  <si>
    <t>Tāmes  izmaksas  EUR</t>
  </si>
  <si>
    <t>Kods</t>
  </si>
  <si>
    <t>Darba nosaukums</t>
  </si>
  <si>
    <t>Mērvienība</t>
  </si>
  <si>
    <t>Daudzums</t>
  </si>
  <si>
    <t>Vienības izmaksas</t>
  </si>
  <si>
    <t>Kopā uz visu apjomu</t>
  </si>
  <si>
    <t>Laika norma (c/h)</t>
  </si>
  <si>
    <t>Darba samaksas likme (EUR/h)</t>
  </si>
  <si>
    <t>Darba alga (EUR)</t>
  </si>
  <si>
    <t>Būvizstrādājumi (EUR)</t>
  </si>
  <si>
    <t>Mehānismi (EUR)</t>
  </si>
  <si>
    <t>Kopā (EUR)</t>
  </si>
  <si>
    <t>Attiecināmās izmaksas</t>
  </si>
  <si>
    <t>Sertifikāta Nr.</t>
  </si>
  <si>
    <t>Sertifikāta Nr</t>
  </si>
  <si>
    <t>Daudzdzīvokļu dzīvojamās ēkas energoefektivitātes paaugstināšana</t>
  </si>
  <si>
    <t>KOPSAVILKUMS Nr.1</t>
  </si>
  <si>
    <t>Finanšu rezerve 3%</t>
  </si>
  <si>
    <t>Energoefektivitātes paaugstināšana</t>
  </si>
  <si>
    <t>Stāvvadi</t>
  </si>
  <si>
    <t>Alokatoru sistēmas instalācijas darbi</t>
  </si>
  <si>
    <t>Alokatoru servera parametrizēšana</t>
  </si>
  <si>
    <t>Pagrabstāva maģistrālie cauruļvadi</t>
  </si>
  <si>
    <t>Vispārīgie darbi</t>
  </si>
  <si>
    <t>Ieregulēšanas un palaišanas darbi</t>
  </si>
  <si>
    <t xml:space="preserve">Pieslēgums pie siltummezgla </t>
  </si>
  <si>
    <t>Metināšanas piederumu komplekts</t>
  </si>
  <si>
    <t>Cauruļvadu stiprinājumi</t>
  </si>
  <si>
    <t>Caurumu aizdare, ugunsdrošā aizdare</t>
  </si>
  <si>
    <t>Palīgmateriāli</t>
  </si>
  <si>
    <t>Cauruļvadu hidrauliskā pārbaude</t>
  </si>
  <si>
    <t>Esošās apkures sistēmas demontāža</t>
  </si>
  <si>
    <t>17-00000</t>
  </si>
  <si>
    <t>gb</t>
  </si>
  <si>
    <t>m</t>
  </si>
  <si>
    <t>kompl.</t>
  </si>
  <si>
    <t>kompl</t>
  </si>
  <si>
    <t>Apkure, vēdināšana un gaisa kondicionēšana</t>
  </si>
  <si>
    <t>Ārējie elektrības tīkli</t>
  </si>
  <si>
    <t>Pretkorozijas aizsarglenta 50mm/10m</t>
  </si>
  <si>
    <t>Citi materiāli un darbi</t>
  </si>
  <si>
    <t>Tranšejas rakšana un aizbēršana</t>
  </si>
  <si>
    <t>Tranšejas virsmas atjaunošana - teritorijas labiekārtošana</t>
  </si>
  <si>
    <t>Zemējuma elektrodu iedzīšana zemē</t>
  </si>
  <si>
    <t xml:space="preserve">Montāžas palīgmateriāli </t>
  </si>
  <si>
    <t>Elektriskie mērījumi, izpilddokumentācijas sagatavošana</t>
  </si>
  <si>
    <t>gab.</t>
  </si>
  <si>
    <t>m2</t>
  </si>
  <si>
    <t>obj.</t>
  </si>
  <si>
    <t>Būvlaukuma sagatavošana</t>
  </si>
  <si>
    <t>03-00000</t>
  </si>
  <si>
    <t>Būvlaukuma nožogošana ar pagaidu nožogojumu, t.sk. Vārti, noma</t>
  </si>
  <si>
    <t>Brīdinājuma zīmju uzstādīšana</t>
  </si>
  <si>
    <t>BIO tualete</t>
  </si>
  <si>
    <t>Būvlaukuma ugunsdzēsības komplekts (ugunsdzēsības stends, ugunsdzēsības aparāti)</t>
  </si>
  <si>
    <t>Ieejas mezglu koka nojumju izveidošana</t>
  </si>
  <si>
    <t>Elektrības pieslēgums ar skaitītāju uz būvniecības laiku</t>
  </si>
  <si>
    <t>Ūdens pieslēgums ar skaitītāju uz būvniecības laiku</t>
  </si>
  <si>
    <t>Būvtāfeles izveide un uzstādīšana</t>
  </si>
  <si>
    <t>tm</t>
  </si>
  <si>
    <t>gab</t>
  </si>
  <si>
    <r>
      <t>m</t>
    </r>
    <r>
      <rPr>
        <vertAlign val="superscript"/>
        <sz val="8"/>
        <rFont val="Arial"/>
        <family val="2"/>
      </rPr>
      <t>3</t>
    </r>
  </si>
  <si>
    <t>Demontāžas darbi</t>
  </si>
  <si>
    <t>Betona apmeles demontāža b=700, utilizācija</t>
  </si>
  <si>
    <t>02-00000</t>
  </si>
  <si>
    <r>
      <t>m</t>
    </r>
    <r>
      <rPr>
        <vertAlign val="superscript"/>
        <sz val="8"/>
        <rFont val="Arial"/>
        <family val="2"/>
      </rPr>
      <t>2</t>
    </r>
  </si>
  <si>
    <t>Fasādes</t>
  </si>
  <si>
    <t>PAMATI, COKOLS</t>
  </si>
  <si>
    <t>Pamatu atrakšana ~ 1,2 m dziļumā (nogāzes leņķis ne stāvāks par 50°)</t>
  </si>
  <si>
    <t>COKOLA SILTINĀŠANA ATBILSTOŠI PĪRĀGAM C1</t>
  </si>
  <si>
    <t>kg</t>
  </si>
  <si>
    <t>Dībeļi RAWLPLUG TFIX 8S vai ekvivalenti, l=155mm</t>
  </si>
  <si>
    <t>Pamatu un cokola virsmas izlīdzināšana ievērojot 20mm/m līdzenumu, izmantojot grunti Baumit Tiefengrund vai ekvivlentu un javu Baumit Beton 30 vai ekvivalentu.</t>
  </si>
  <si>
    <t>Cokola un pamatu virsmas hidroizolēšana ar Baumit SockelShutz Flexibel vai ekvivalentu (2 kārtās)</t>
  </si>
  <si>
    <t>Siltumizolācijas materiāla stiprināšana ar līmjavu Baumit Supra FIX vai ekvivalentu</t>
  </si>
  <si>
    <t>Armējošā slāņa iestrāde ar javas kārtu BAUMIT StarContact White vai ekvivalentu - 2 kārtās</t>
  </si>
  <si>
    <t>Cokola virsmas krāsošana ar Baumit SiliconColor vai ekvivalentu, tonis pēc krāsu pases</t>
  </si>
  <si>
    <t>FASĀDES SILTINĀŠANA</t>
  </si>
  <si>
    <t>FASĀDES SILTINĀŠANA ATBILSTOŠI SIENU PĪRĀGAM S1</t>
  </si>
  <si>
    <t>Siltumizolācijas materiāla Paroc Linio 10 vai ekvivalenta montāža - λ&lt;=0,036 W/(mK), b=150 mm</t>
  </si>
  <si>
    <t>Dībeļi RAWLPLUG TFIX 8S vai ekvivalenti, l=215mm</t>
  </si>
  <si>
    <t>Alumīnija cokola profila ar lāseni iestrāde, t.sk. stiprinājumi un papildus siltumizolācijas slāņa iestrāde savienojuma vietās</t>
  </si>
  <si>
    <t>Lokālu bojāto vietu remonts fasādē (līdz 30% no fasādes), t.sk. trauslā apmetuma nokalšana, plaisu un caurumu aizpildīšana ar javas kārtu, izkritušo ķieģeļu atjaunošana vai pārmūrēšana izmantot grunti Baumit TiefenGrund  vai ekvivalentu un  javu Baumit MM 50 vai ekvivalentu. Gruntēšana, ja nepieciešams, virsmas sagatavošanai siltināšanas un apdares darbiem.</t>
  </si>
  <si>
    <t>Siltumizolācijas materiālu stiprināšana ar līmjavu BAUMIT StarContact White vai ekvivalentu. Pēc nepieciešamības pirms tam virsmas gruntēšana.</t>
  </si>
  <si>
    <t>Armējošā slāņa iestrāde ar javas kārtu BAUMIT StarContact White vai ekvivalentu - 1 kārtā, II mehāniskās izturības zonā</t>
  </si>
  <si>
    <t>Armējošā slāņa iestrāde ar Baumit StarTex vai ekvivalentu stiklušķiedras sietu 160 g/m² - 1 kārtā, II mehāniskās izturības zonā</t>
  </si>
  <si>
    <t>Armējošā slāņa iestrāde ar javas kārtu BAUMIT StarContact White vai ekvivalentu - 2 kārtās, I mehāniskās izturības zonā</t>
  </si>
  <si>
    <t>Armējošā slāņa iestrāde ar Baumit StarTex vai ekvivalentu stiklušķiedras sietu 160 g/m² - 2 kārtās, I mehāniskās izturības zonā</t>
  </si>
  <si>
    <t>Armētā slāņa apstrāde ar zemapmetuma grunti Baumit UniPrimer vai ekvivalentu</t>
  </si>
  <si>
    <t>Gatavā tonētā silikona apmetuma Baumit Silicon top vai ekvivalenta iestrāde. Maksimālais grauda izmērs 2 mm. Tonis atbilstoši krāsu pasei.</t>
  </si>
  <si>
    <t>Pagraba pārseguma siltināšana</t>
  </si>
  <si>
    <t>Armējošā slāņa iestrāde ar javas kārtu BAUMIT StarContact White vai ekvivalentu - 1 kārtā</t>
  </si>
  <si>
    <t>Armējošā slāņa iestrāde ar Baumit StarTex vai ekvivalentu stiklušķiedras sietu 160 g/m² - 1 kārtā</t>
  </si>
  <si>
    <t>Virsmas attīrīšana, izlīdzināšana, sagatavošana</t>
  </si>
  <si>
    <t>Siltumizolācijas materiāla Paroc Linio 10 vai ekvivalenta montāža - λ&lt;=0,036 W/(mK), b=50 mm</t>
  </si>
  <si>
    <t>Siltumizolācijas materiāla Paroc Linio 15 vai ekvivalenta montāža - λ&lt;=0,037 W/(mK), b=20-50 mm</t>
  </si>
  <si>
    <t>Ārējās palodzes - karsti cinkotas tērauda loksnes, b=0.5 mm ar PURAL pārklājums montāža (b~300)</t>
  </si>
  <si>
    <t xml:space="preserve">Siltumizolācijas materiālu stiprināšana ar līmjavu BAUMIT StarContact White vai ekvivalentu. </t>
  </si>
  <si>
    <t>Armējošā slāņa iestrāde ar Baumit StarTex vai ekvivalentu stiklušķiedras sietu 160 g/m² - 1 kārtā + papildus armējošā sieta iestrāde stūros</t>
  </si>
  <si>
    <t xml:space="preserve">Gatavā tonētā silikona apmetuma  Baumit Silicon top vai ekvivalenta iestrāde. Maksimālais grauda izmērs 2 mm. Tonis pēc krāsu pases. </t>
  </si>
  <si>
    <t>Loga pielaiduma profila Baumit PROFIL 108 vai ekvivalenta iestrāde ailes sānos un augšējā daļā</t>
  </si>
  <si>
    <t>Stūra profila ar lāseni Baumit PROFIL 600 vai ekvivalenta iestrāde loga augšējā daļā</t>
  </si>
  <si>
    <t>Stūra profila Baumit vai ekvivalenta iestrāde loga sānos</t>
  </si>
  <si>
    <t>DURVJU AILU SILTINĀŠANA</t>
  </si>
  <si>
    <t>Stūra profila Baumit vai ekvivalenta iestrāde durvju sānos</t>
  </si>
  <si>
    <t>Stūra profila ar lāseni Baumit PROFIL 600 vai ekvivalenta iestrāde durvju augšējā daļā</t>
  </si>
  <si>
    <t>Pielaiduma profila Baumit PROFIL 108 vai ekvivalenta iestrāde ailes sānos un augšējā daļā</t>
  </si>
  <si>
    <t>Ieejas lieveņu remonts ~ 20% no kopējās platības</t>
  </si>
  <si>
    <t>PROFILU UN DEFORMĀCIJAS ŠUVJU IESTRĀDE</t>
  </si>
  <si>
    <t>CITI DARBI</t>
  </si>
  <si>
    <t xml:space="preserve">Stūra profilu un stūra profilu ar lāseni iestrāde fasādes daļās, kur veidojas stūri, pārkares u.tml.  </t>
  </si>
  <si>
    <t>Logi un durvis</t>
  </si>
  <si>
    <t>Iekštelpu darbi</t>
  </si>
  <si>
    <t>Esošās pārseguma konstrukcijas no abām pusēm attīrīšana, līdzināšana gruntēšana, ja nepieciešams</t>
  </si>
  <si>
    <t>Armētā slāņa apstrāde ar grunti Baumit UniPrimer vai ekvivalentu</t>
  </si>
  <si>
    <t>LOGI</t>
  </si>
  <si>
    <t>Esošo un maināmo logu aprīkošana ar ventilācijas iekārtu GEKO 3 vai ekvivalentu</t>
  </si>
  <si>
    <t>DURVIS</t>
  </si>
  <si>
    <t>IEKŠĒJĀ APDARE LOGIEM</t>
  </si>
  <si>
    <t>Difūzijas lentas CONTEGA SL vai ekvivalentas iestrāde pa perimetru</t>
  </si>
  <si>
    <t>VENTILĀCIJAS RESTES</t>
  </si>
  <si>
    <t>Dzīvokļu logu iekšējā apdare, t.sk. PVC palodze (balta), riģipša plāksnes apšūšanai, kā arī špaktele  virsmas sagatavošanai, kā arī krāsošana toni saskaņojot ar Pasūtāju.</t>
  </si>
  <si>
    <t>DEMONTĀŽA PAGRABA STĀVĀ</t>
  </si>
  <si>
    <t>Esošo dzīvokļu īpašnieku noliktavu sienu, durvju saīsināšana (atjaunojot stabilitāti) pagraba griestu siltināšanas izbūves nodrošināšanai</t>
  </si>
  <si>
    <t>DAŽĀDI DARBI</t>
  </si>
  <si>
    <t>Esošo komunikāciju aizsardzības pasākumi t.sk. vadu iznešana virs siltumizolācijas slāņa vai to ievietošana atbilstošās gofrētās caurulēs</t>
  </si>
  <si>
    <t>SILTUMIZOLĀCIJAS IZBŪVE PAGRABA PĀRSEGUMAM</t>
  </si>
  <si>
    <t>Putupolistirola plākņu TENAPORS EPS100 vai ekvivalentu montāža (λ&lt;=0,036 W/(mK))  b=100mm</t>
  </si>
  <si>
    <t>Esošā pagraba pārseguma tīrīšana, virmsas sagatavošana, t.sk. lokāli novērst javas pildījuma drupšanu no pagraba un kāpņu telpas griestiem. Izkalt esošo bojāto šuvi, veikt gruntēšanu ar Baumit TiefenGrund vai ekvivalentu un šuvi aizpildīt ar poliuretāna hermētiķi.</t>
  </si>
  <si>
    <t>Siltumizolācijas plākņšņu līmēšana ar līmjavu Baumit Nivofix vai ekvivalentu</t>
  </si>
  <si>
    <t>Armējošā slāņa iestrāde ar javas kārtu BAUMIT StarContact White  vai ekvivalentu - 1 kārtā</t>
  </si>
  <si>
    <t>Labiekārtošana</t>
  </si>
  <si>
    <t>SEGUMA ATJAUNOŠANA PĒC PAMATU SILTINĀŠANAS</t>
  </si>
  <si>
    <t>Esošās grunts blietēšana</t>
  </si>
  <si>
    <t>Dalīto aizsargcauruļu uzstādīšana esošiem elektrības un sakaru kabeļiem, atrokot pamatus, l=1500</t>
  </si>
  <si>
    <t>Griestu atjaunošanu, t.sk. vismas sagatavošana, špaktelēšana un krāsošanana, toni saskaņojot ar Pasūtītāju</t>
  </si>
  <si>
    <t>13-00000</t>
  </si>
  <si>
    <t>09-00000</t>
  </si>
  <si>
    <t>31-00000</t>
  </si>
  <si>
    <t>obj</t>
  </si>
  <si>
    <t>Zāliena atjaunošana pēc darbu pabeigšanas, t.sk. melnzemes uzbēršana 150mm un zāliena sēšana</t>
  </si>
  <si>
    <t>Strādnieku sadzīves vagoniņš un instrumentu noliktava 10,00 m2</t>
  </si>
  <si>
    <t>Numurzīmes, hidranta zīmes, karoga turētāja u.c. traucējošo elementu demontāža fasādē, t.sk. esošo satelītandētnu demontāža, kameru demontāža</t>
  </si>
  <si>
    <t>Esošo palodžu demontāža fasādē un lodžijās, utilizācija</t>
  </si>
  <si>
    <t>Pamatu (h=1,2m) un cokola (1,2 m) attīrīšana no bojātā un atslāņotā apmetuma un augsnes paliekām, esošā, nodrupušā apmetuma nokalšana</t>
  </si>
  <si>
    <t>Armējošā slāņa iestrāde virszemes daļā ar Baumit StarTex vai ekvivalentu stiklušķiedras sietu 160 g/m² - 2 kārtās</t>
  </si>
  <si>
    <t xml:space="preserve">Virsmas izlīdzināšana ievērojot 20mm/m līdzenumu. </t>
  </si>
  <si>
    <t>Palodzes profila ALB - EW - US vai ekvivalenta iestrāde</t>
  </si>
  <si>
    <t>Ārējās palodzes sānu daļās pieslēguma profila ALB-EW-CS vai ekvivalenta iestrāde abās pusēs</t>
  </si>
  <si>
    <t>Poliuretāna hermētiķa iestrāde savienojuma vietās (siltināmā daļa/ nesiltināmā daļa), t.sk. balkona griestu savienojums, ieejas mezgla griestu savienojuma vieta u.tml.</t>
  </si>
  <si>
    <t>Esošo, numurzīmju u.c. nepieciešamo elementu atjaunošana fasādē pēc siltināšanas, t.sk. nepieciešamie stiprinājumi</t>
  </si>
  <si>
    <t>Ailes izveidošana siltumizolācijā ap esošo sadalni, t.sk. stūra profilu iestrāde</t>
  </si>
  <si>
    <t>Esošo kabeļu (fasadē) atvienošana un montēšašana atpakaļ pēc siltināšanas, t.sk. ievietošana gofrās vai penāļos, ja nepieciešams</t>
  </si>
  <si>
    <t>Aiļu izveidošana siltumizolācijā ap esošiem gāzes ievadiem, t.sk. stūra profilu iestrāde</t>
  </si>
  <si>
    <t>IEEJAS MEZGLA ATJAUNOŠANA - JUMTIŅŠ UN LIEVENIS</t>
  </si>
  <si>
    <t xml:space="preserve">Savienojuma vieta izveide ar siltinātu fasādes sienu, t.sk. PVC profils ALB – EB – PVC vai ekvivalents; PVC cokola profila lāsenis ALB – ED – B(PVC) vai ekvivalents; stiprinājumi; blīvlenta ALB - EXT vai ekvivalenta; ekstrudēta putupolistirola josla b=100mm, h=150mm   </t>
  </si>
  <si>
    <t>Kāpņu telpas logu iekšējās apdare, t.sk. PVC palodze (balta), riģipša plāksnes apšūšanai, špaktele vai ekvivalenta virsmas sagatavošanai, kā arī krāsošana toni saskaņojot ar Pasūtāju.</t>
  </si>
  <si>
    <t>VENTILĀCIJAS SKURSTEŅU ATJAUNOŠANA</t>
  </si>
  <si>
    <t>Karsti cinkota skārda b=1.0 mm ar rūpnieciski krāsotu  PURAL pārklājumu ventilācijas skursteņu jumtiņu montāža</t>
  </si>
  <si>
    <t>Cinkota rabicas sieta (pret putniem) montāža pa perimetru ventilācijas skursteņiem</t>
  </si>
  <si>
    <t>KĀPŅU TELPU ATJAUNOŠANA</t>
  </si>
  <si>
    <t>Sienu atjaunošana, t.sk. virsmas sagatavošana, špaktelēšana, ģipša mašīnapmetuma Knauf 75 MP vai ekvivalenta iestrāde un krāsošana ar iekštelpu krāsu, toni saskaņojot ar Pasūtītāju</t>
  </si>
  <si>
    <t>Esošo grīdu atjaunošana, izmantojot atbilstošo remontsastāvu ~ 20% no grīdu platības, t.sk. esošās izlīdzinošās kārtas nokalšana, ja nepieciešams, gruntēšana</t>
  </si>
  <si>
    <t>Esošo pakāpienu atjaunošana izmantojot atbilstošo remontsastāvu ~ 20% no kopējās platības, t.sk. esošās izlīdzinošās kārtas nokalšana, ja nepieciešams, gruntēšana. Krāsošana ar atbilstošu, nodilumizturīgu krāsu. Tonis saskaņojams ar Pasūtītāju.</t>
  </si>
  <si>
    <t>Hidroizolējošas lentas CONTEGA Exo vai ekvivalentas iestrāde pa loga perimetru (visiem logiem)</t>
  </si>
  <si>
    <t>Logu restu demontāža, utilizācija</t>
  </si>
  <si>
    <t>Koku aizsardzības pasākumu veikšana, t.sk. nožogojums, tīkls vai tml.</t>
  </si>
  <si>
    <t>Veco logu un lodžija aizstiklojuma demontāža, t.sk. iekšējās palodzes, utilizācija</t>
  </si>
  <si>
    <t>Ventilācijas restu demontāža cokolā, utilizācija</t>
  </si>
  <si>
    <t>Esošo ventilācijas restu demontāža bēniņos</t>
  </si>
  <si>
    <t>Balkonu ekrānu demontāža, utilizācija</t>
  </si>
  <si>
    <t>Ieejas jumtiņu seguma demontāža, utilizācija</t>
  </si>
  <si>
    <t>Ventilācijas skursteņu jumtiņu demontāža</t>
  </si>
  <si>
    <t>Kanalizācijas ventilācijas skursteņu deflektoru demontāža, utilizācija</t>
  </si>
  <si>
    <t>Esoša sienas siltinājuma demontāža asīs A-B, R-S,     S-R, B-A</t>
  </si>
  <si>
    <t>Neatzīmēto ventilācijas atvērumu aizmūrēšana</t>
  </si>
  <si>
    <t>Starppaneļu šuvju atjaunošana. Drūpošās daļas izkalšana, šuvju aizpildīšana ar javu Baumit ProContact vai ekvivalentu</t>
  </si>
  <si>
    <t>Gatavā tonētā silikona apmetuma Baumit Silicon top vai ekvivalenta iestrāde. Maksimālais grauda izmērs 2 mm. Tonis atbilstoši krāsu pasei. (ieskaitot gala fasāžu pārkrāsošanu)</t>
  </si>
  <si>
    <t>LOGU AILU SILTINĀŠANA</t>
  </si>
  <si>
    <t>Cinkota skārda ar PURAL pārklajumu jumta karnīzes montāža ieejas lieveņa jumtiņiem abos sānos, b=0,5mm, h~200 - 300 mm. Tonis atbilstoši krāsu pasei.</t>
  </si>
  <si>
    <t>Hidroizol. Baumit SockelShutz Flexibel vai ekviv.</t>
  </si>
  <si>
    <t>Projektējams BAUMIT Beton B30 vai ekvivalenta izlīdzinošs slānis ar slīpumu prom no ēkas sienas, ~30-40mm</t>
  </si>
  <si>
    <t>Stiegrojuma aizsargslāņa atjaunošana, daudzumu precizēt uz vietas</t>
  </si>
  <si>
    <t>Putupolistirola plākšņu TENAPORS EPS 100 vai ekvivalentu (λ&lt;=0,036 W/(mK)) montāža</t>
  </si>
  <si>
    <t>Jaunu trīs stikla pakešu PVC logu bloku uzstādīšana ( U≤1,3 (W/m2 K). Rāmja profilā paredzēt Temix tipa distanceri. Krāsa atbilstoši krāsu pasai, iekšpuse balta. L01 logu bloks (1400x1900), t.sk, furnitūra</t>
  </si>
  <si>
    <t>Jaunu trīs stikla pakešu PVC logu bloku uzstādīšana ( U≤1,25 (W/m2 K). Rāmja profilā paredzēt Temix tipa distanceri. Krāsa atbilstoši krāsu pasai, iekšpuse balta. L02 logu bloks (1400x1250), t.sk, furnitūra</t>
  </si>
  <si>
    <t>Jaunu trīs stikla pakešu PVC logu bloku uzstādīšana ( U≤1,25 (W/m2 K). Rāmja profilā paredzēt Temix tipa distanceri. Krāsa atbilstoši krāsu pasai, iekšpuse balta. L03 logu bloks (1400x1850), t.sk, furnitūra</t>
  </si>
  <si>
    <t>Jaunu trīs stikla pakešu PVC logu bloku uzstādīšana ( U≤1,25 (W/m2 K). Rāmja profilā paredzēt Temix tipa distanceri. Krāsa atbilstoši krāsu pasai, iekšpuse balta. L04 logu bloks (1400x1200;750x2130), t.sk, furnitūra</t>
  </si>
  <si>
    <t>D01 metāla durvju bloks  (2170 x 3150), t.sk, furnitūra. Kreisā puse slēdzama, labā puse aprīkojama ar durvju atduru, slēdzama ar durvju kodu.</t>
  </si>
  <si>
    <t>Jaunu PVC durvju bloka uzstādīšana, t.sk. iekšējā apdare, iekšējā difūzijas lenta. Krāsa vienojoties ar Pasūtītāju, iekšpuse un ārpuse vienāda.</t>
  </si>
  <si>
    <t>D02 PVC durvju bloks ar stiklu (2050 x 1700), t.sk, furnitūra. Aprīkojamas ar aizvērējmehānismu, durvju atduru.</t>
  </si>
  <si>
    <t>Hidroizolējošas lentas CONTEGA Exo vai ekvivalentas iestrāde pa loga perimetru</t>
  </si>
  <si>
    <t>Plastmasas ventilācijas reste R01 150x150mm montāža, t.sk. stiprinājumi. Krāsa atbilstoši krāsu pasei.</t>
  </si>
  <si>
    <t>Plastmasas ventilācijas reste R02 500x200mm montāža, t.sk. stiprinājumi. Krāsa atbilstoši krāsu pasei.</t>
  </si>
  <si>
    <t>Plastmasas ventilācijas reste R03 600x150mm montāža, t.sk. stiprinājumi. Krāsa atbilstoši krāsu pasei.</t>
  </si>
  <si>
    <t>KĀPŅU TELPAS LOGU SĀNU POSMU IZVEIDE</t>
  </si>
  <si>
    <t>Stiprinājuma leņķis 40x40mm, L=100mm, b=2mm</t>
  </si>
  <si>
    <t>OSB plāksnes 3-12mm (daudzums precizējams objektā uz vietas)</t>
  </si>
  <si>
    <t>DZĪVOKĻU LOGU STARPPOSMU IZVEIDE</t>
  </si>
  <si>
    <t>Esošo gaismas aku aizmūrēšana ar gāzbetona blokiem</t>
  </si>
  <si>
    <r>
      <t>m</t>
    </r>
    <r>
      <rPr>
        <vertAlign val="superscript"/>
        <sz val="8"/>
        <rFont val="Arial"/>
        <family val="2"/>
        <charset val="186"/>
      </rPr>
      <t>2</t>
    </r>
  </si>
  <si>
    <t>Mitrumizturīga saplākšņa b=15 montāža, t.sk. materiāli</t>
  </si>
  <si>
    <t>Cinkota skārda ar Pural pārklājumu b=0,5 montāža, l=700, t.sk. cinkoti metāla leņķi S=300, b=1,5, stiprinājumi</t>
  </si>
  <si>
    <t>Bitumenta ruļļveida seguma ieklāšana</t>
  </si>
  <si>
    <t>PARAPETU ATJAUNOŠANA PĒC SILTINĀŠANAS DZELZSBETONA PANELIM</t>
  </si>
  <si>
    <t>Cinkotas skārda joslas 50x2mm montāža pa perimetru esošiem ventilācijas skursteņiem</t>
  </si>
  <si>
    <t>Karsti cinkota skārda stati 30x4 mm piemetināti</t>
  </si>
  <si>
    <t>Jauni deflektori kanalizācijas ventilācijas skursteņiem</t>
  </si>
  <si>
    <t>JUMTA IZEJAS ŠAHTAS UN LŪKAS ATJAUNOŠANA</t>
  </si>
  <si>
    <t>Jauni metāla pakāpieni (5 gab.) ar uzstādīšanu</t>
  </si>
  <si>
    <t>Mitrumizturīgs saplāksnis b=12mm</t>
  </si>
  <si>
    <t>Antiseptizēti koka stati 50x100mm, L=~600mm</t>
  </si>
  <si>
    <t>Antiseptizēta koka brusa 50x100mm, L=~1000mm</t>
  </si>
  <si>
    <t>Cinkota skārda nosegdetaļa - līste L=~800mm</t>
  </si>
  <si>
    <t>Alumīnija loksne atvēruma izšūšanai</t>
  </si>
  <si>
    <t>Lapu ķērāju uzstādīšana</t>
  </si>
  <si>
    <t>Ventilācijas šahtu un lietusūdens novadīšanas kanālu apsekošana un tīrīšana.</t>
  </si>
  <si>
    <t>Esošo margu atjaunošana, t.sk. esošās krāsas noņemšana, krāsošana, saskaņojot ar Pasūtītāju. Jauna plastmasas lentera uzstādīšana.</t>
  </si>
  <si>
    <t>Jumta darbi</t>
  </si>
  <si>
    <t>Bēniņu darbi</t>
  </si>
  <si>
    <t>BAUROC (Aeroc) Clasic 150x200 vai ekviv. mūrējums, ventilācijas atvērumu aizmūrēšanai, t.sk. java</t>
  </si>
  <si>
    <t>IEEJAS LIEVEŅA IZLĪDZINĀŠANA ASĪS K-L</t>
  </si>
  <si>
    <t xml:space="preserve">Stiegrojuma siets Ø10, S=200mm, garumu precizēt objektā uz vietas </t>
  </si>
  <si>
    <t>Sausā betona maisījums Baumit Beton B30 vai ekvivalents, daudzumu precizēt objektā uz vietas</t>
  </si>
  <si>
    <t>Šķembas fr. 20-60mm, biezums 100 mm</t>
  </si>
  <si>
    <t xml:space="preserve">Grunts piebēršana virsmas izlīdzināšanai (apjomu precizēt objektā uz vietas) </t>
  </si>
  <si>
    <t>Jelgavas iela 24, Olaine, Olaines novads, LV-2114</t>
  </si>
  <si>
    <t xml:space="preserve">BALKONU GRĪDU, GRIESTU UN MARGU ATJAUNOŠANA </t>
  </si>
  <si>
    <t>Skārda lāsenis pa perimetru 100mm, b=0,5mm, PE pārklājums</t>
  </si>
  <si>
    <t>Balkonu margu remonts un nomaiņa 20% no kopējā margu apjoma</t>
  </si>
  <si>
    <t>Tērauda plāksnītes 3mm, piemetināt pie esošām margu konstrukcijām (izmērus precizēt uz vietas)</t>
  </si>
  <si>
    <t>Impregnētas koka latas 25x50 mm</t>
  </si>
  <si>
    <t>Impregnēts, ēvelēts koka dēlis platums ~120mm, b=45mm. Krāsa pēc krāsu pases.</t>
  </si>
  <si>
    <t>08-00000</t>
  </si>
  <si>
    <t>05-00000</t>
  </si>
  <si>
    <t>Ruukki T20 metāla jumta segums, cinktos 0,50mm vai ekvivalents</t>
  </si>
  <si>
    <t>Trapecveida lokšņu profils
Rukki T20, cinkots b=0,50mm vai ekvivalents tonis pēc krāsu pases</t>
  </si>
  <si>
    <t>Apstrāde ar zemapmetuma grunti Baumit UniPrimer vai ekvivalentu</t>
  </si>
  <si>
    <t>Armējošā slāņa iestrāde ar javas kārtu BAUMIT ProContact vai ekvivalentu - 1 kārtā</t>
  </si>
  <si>
    <t xml:space="preserve">Impregnēti koka stati ~50x100mm, L=1400mm (izmērs precizējams objektā uz vietas) </t>
  </si>
  <si>
    <t>Ruberoīds divās kārtās</t>
  </si>
  <si>
    <t xml:space="preserve"> </t>
  </si>
  <si>
    <t xml:space="preserve">                       </t>
  </si>
  <si>
    <t>Neparedzētie papildus darbi</t>
  </si>
  <si>
    <t>Paredzēt esošā apkures sūkņa nomaiņu (MAGNA3 65-100 F precizēt būvniecības gaitā vai ekvivalents)</t>
  </si>
  <si>
    <t>Paredzēt esošā apkures siltummaiņa nomaiņu (XB52M-1-50) precizet būvniecības gaitā vai ekvivalents)</t>
  </si>
  <si>
    <t xml:space="preserve">Apaļās lietus renes b=125mm no cinkota skārda ar PURAL pārklājumu montāža ieejas jumtiņiem, t.sk. stiprinājumi, teknes āķis </t>
  </si>
  <si>
    <t>Apaļo lietus tekņu montāža (100x100) ieejas jumtiņam, t.sk. stiprinājumi</t>
  </si>
  <si>
    <t>Jaunu metāla durvju bloka uzstādīšana (U≤1,6 (W/m2 K), t.sk. iekšējā apdare, ārējā hidroizolējošā lenta, iekšējā difūzijas lenta. Krāsa atbilstoši krāsu pasei.  D01 metāla durvju bloks  (2170x3150), t.sk, furnitūra</t>
  </si>
  <si>
    <t>Siltumizolācijas materiāla Paroc Linio 10 vai ekvivalenta montāža - λ&lt;=0,036 W/(mK), b=100mm</t>
  </si>
  <si>
    <t>PAGRABA KĀPŅU TELPAS UN DZĪVOKĻA SIENAS SILTINĀJUMS ATBILSTOŠI SIENU PĪRĀGAM S2</t>
  </si>
  <si>
    <t>Individuāli izgatavota, divdaļīga, siltināta bēniņu lūka (600x800mm) EI30, U≤1.6(W/m2*K)</t>
  </si>
  <si>
    <t>1/4 daļai ēkas sastatņu montāža, t.sk. norobežošana ar celtniecības tīklu, demontāža, noma</t>
  </si>
  <si>
    <t xml:space="preserve">Tiešās izmaksas kopā, t. sk. darba devēja sociālais nodoklis 23.59% </t>
  </si>
  <si>
    <t>Siltumizolācijas materiāla Paroc Linio 15 vai ekvivalenta montāža - λ&lt;=0,037 W/(mK), b=50-100 mm</t>
  </si>
  <si>
    <t>Putupolistirola plākšņu TENAPORS EPS 100 vai ekvivalentu (λ&lt;=0,036 W/(mK)) b=100mm, montāža</t>
  </si>
  <si>
    <t>Tāme sastādīta 2021. gada __. _________</t>
  </si>
  <si>
    <t>Iepirkums Nr. AS OŪS 2021/11_E</t>
  </si>
  <si>
    <t>%</t>
  </si>
  <si>
    <t>Tāme sastādīta  2021. gada tirgus cenās, pamatojoties uz DOP daļas rasējumiem</t>
  </si>
  <si>
    <t>Tāme sastādīta  2021. gada tirgus cenās, pamatojoties uz AR daļas rasējumiem</t>
  </si>
  <si>
    <t>Tāme sastādīta  2021. gada tirgus cenās, pamatojoties uz AR, GP, DOP daļas rasējumiem</t>
  </si>
  <si>
    <t>Tāme sastādīta  2021. gada tirgus cenās, pamatojoties uz AVK daļas rasējumiem</t>
  </si>
  <si>
    <t>Tāme sastādīta  2021. gada tirgus cenās, pamatojoties uz ELT daļas rasējumiem</t>
  </si>
  <si>
    <t>objekts</t>
  </si>
  <si>
    <t>Vienādmalu lenķprofils 50x50x4mm jaunas nojumes izveidei t.sk. Stiprinājumi</t>
  </si>
  <si>
    <t>Koka šķērslatas 25x100mm, jaunas nojumes izveidei t.sk. stiprinājumi</t>
  </si>
  <si>
    <t>DAĻĒJS JUMTA REMONTS HIDROIZOLĀCIJAS ATJAUNOŠNA</t>
  </si>
  <si>
    <t>Visu bezšuvju dzelzsbetona jumta elementu apsmidzināšana ar antibakteriālu fungicīdu sastāvu Vincents polyline Fungi vai ekvivalentu. Pirms un pēc virsmas attīrīšanas.</t>
  </si>
  <si>
    <t>Virsmu attīrīšana ar augstspiediena ūdens strūklu</t>
  </si>
  <si>
    <t>Stiegrojuma apstrāde ar rūsas pārveidotāju Vincents polyline Rust-off vai ekvivalentu, apjoms precizējams uz vietas</t>
  </si>
  <si>
    <t>Virsmu un stiegrojuma gruntēšana ar Vincents polyline grunti Super vai ekvivalentu</t>
  </si>
  <si>
    <t>Šķidrās membrānas Vincents polyline Hidroplast UV vai ekvivalenta uzklāšana</t>
  </si>
  <si>
    <t>JUMTA LIETUS ŪDENS SATECES ATJAUNOŠANA</t>
  </si>
  <si>
    <r>
      <t>Bitumena ruļļu materiāla 2 kārtās iestrāde ieejas lieveņa jumtiņam (no augšas) (virskārta - Icopal Ultra Top vai ekvivalents pamatkārta -  Icopal Ultra Base vai ekvivalents. Jānodrošina slīpums no ēkas MIN 1,5</t>
    </r>
    <r>
      <rPr>
        <vertAlign val="superscript"/>
        <sz val="8"/>
        <rFont val="Arial"/>
        <family val="2"/>
        <charset val="186"/>
      </rPr>
      <t>o</t>
    </r>
    <r>
      <rPr>
        <sz val="8"/>
        <rFont val="Arial"/>
        <family val="2"/>
        <charset val="186"/>
      </rPr>
      <t xml:space="preserve"> </t>
    </r>
  </si>
  <si>
    <t>Sausā betona maisījums slīpuma veidošanai b-70 ar Baumit Beton B30 vai ekvivalents, daudzumu precizēt objektā uz vietas</t>
  </si>
  <si>
    <t>Būvgružu konteineri, t.sk. novietošana un aizvešana</t>
  </si>
  <si>
    <t>Veco durvju un bloku demontāža, utilizācija</t>
  </si>
  <si>
    <t>Betona flīzes P 19-8-BF 598x398x80mm vai ekvivalentas lietusnovadjoslas atajunošanai</t>
  </si>
  <si>
    <t>Radiators " Lyngson" ar atgaisotāju un korķi.                                          C22-500-1400 vai ekvivalents, montāža</t>
  </si>
  <si>
    <t>Radiators " Lyngson" ar atgaisotāju un korķi.                                          C22-500-1200 vai ekvivalents, montāža</t>
  </si>
  <si>
    <t>Radiators " Lyngson" ar atgaisotāju un korķi.                                          C22-500-1100 vai ekvivalents, montāža</t>
  </si>
  <si>
    <t>Radiators " Lyngson" ar atgaisotāju un korķi.                                          C22-500-1000 vai ekvivalents, montāža</t>
  </si>
  <si>
    <t>Radiators " Lyngson" ar atgaisotāju un korķi.                                          C22-500-900 vai ekvivalents, montāža</t>
  </si>
  <si>
    <t>Radiators " Lyngson" ar atgaisotāju un korķi.                                           C22-500-800 vai ekvivalents, montāža</t>
  </si>
  <si>
    <t>Radiators " Lyngson" ar atgaisotāju un korķi.                                       C22-500-700 vai ekvivalents, montāža</t>
  </si>
  <si>
    <t>Radiators " Lyngson" ar atgaisotāju un korķi.                                          C22-500-600 vai ekvivalents, montāža</t>
  </si>
  <si>
    <t>Radiatora vārsts, montāža</t>
  </si>
  <si>
    <t>Radiatora termostatiskie sensori Dn15,  (ar ierobežotu min.temp. 16°C), montāža</t>
  </si>
  <si>
    <t>Kāpņu telpā termostatiskie sensori ar atslēgu regulējami, montāža</t>
  </si>
  <si>
    <t>Radiatora atgaitas noslēgventilis, montāža</t>
  </si>
  <si>
    <t>Balansēšanas vārsts STRÖMAX-M 4017 vai ekvivalents ,ar mērnipeļiem, dn15, montāža</t>
  </si>
  <si>
    <t>Lodveida vārsts dn20, montāža</t>
  </si>
  <si>
    <t>Tukšošanas vārsti , montāža</t>
  </si>
  <si>
    <t>Presējamās tērauda caurules,Viega vai ekvivalents dn15, montāža</t>
  </si>
  <si>
    <t>Presējamās tērauda caurules,Viega vai ekvivalents dn18, montāža</t>
  </si>
  <si>
    <t>Presējamās tērauda caurules,Viega vai ekvivalents dn22, montāža</t>
  </si>
  <si>
    <t>Cauruļvadu fasondaļas (fitingi, savienojumi, pārejas), montāža</t>
  </si>
  <si>
    <t>Alokators Sontex 566 radio 0566R2010B1 vai ekvivalents, montāža</t>
  </si>
  <si>
    <t>Radio centrāle Sontex 646 ar GPRS 230V ar programmatūru 0646R4231 vai ekvivalents, montāža</t>
  </si>
  <si>
    <t>Radio tīkla kontrolieris Sontex Su-percom 656 USB 1 0656R4101 vai ekvivalents, montāža</t>
  </si>
  <si>
    <t>Melnā tērauda caurule dn20, montāža, gruntēšana, krāsošana</t>
  </si>
  <si>
    <t>Melnā tērauda caurule dn25, montāža, gruntēšana, krāsošana</t>
  </si>
  <si>
    <t>Melnā tērauda caurule dn32, montāža, gruntēšana, krāsošana</t>
  </si>
  <si>
    <t>Melnā tērauda caurule dn40, montāža, gruntēšana, krāsošana</t>
  </si>
  <si>
    <t>Melnā tērauda caurule dn50, montāža, gruntēšana, krāsošana</t>
  </si>
  <si>
    <t>Melnā tērauda caurule dn65, montāža, gruntēšana, krāsošana</t>
  </si>
  <si>
    <t>Melnā tērauda caurule dn80, montāža, gruntēšana, krāsošana</t>
  </si>
  <si>
    <t>Siltumizolācija cauruļvadiem pagrabā, PAROC Hvac Section AluCoat T vai ekvivalents. λ50=0,037 W/mK (pie temperatūras 50C). Biezums, b=50, Dn15, montāža</t>
  </si>
  <si>
    <t>Siltumizolācija cauruļvadiem pagrabā, PAROC Hvac Section AluCoat T vai ekvivalents. λ50=0,037 W/mK (pie temperatūras 50C). Biezums, b=50, Dn20, montāža</t>
  </si>
  <si>
    <t>Siltumizolācija cauruļvadiem pagrabā, PAROC Hvac Section AluCoat T vai ekvivalents. λ50=0,037 W/mK (pie temperatūras 50C). Biezums, b=50, Dn25, montāža</t>
  </si>
  <si>
    <t>Siltumizolācija cauruļvadiem pagrabā, PAROC Hvac Section AluCoat T vai ekvivalents. λ50=0,037 W/mK (pie temperatūras 50C). Biezums, b=50, Dn32, montāža</t>
  </si>
  <si>
    <t>Siltumizolācija cauruļvadiem pagrabā, PAROC Hvac Section AluCoat T vai ekvivalents. λ50=0,037 W/mK (pie temperatūras 50C). Biezums, b=50, Dn40, montāža</t>
  </si>
  <si>
    <t>Siltumizolācija cauruļvadiem pagrabā, PAROC Hvac Section AluCoat T vai ekvivalents. λ50=0,037 W/mK (pie temperatūras 50C). Biezums, b=50, Dn50, montāža</t>
  </si>
  <si>
    <t>Siltumizolācija cauruļvadiem pagrabā, PAROC Hvac Section AluCoat T vai ekvivalents. λ50=0,037 W/mK (pie temperatūras 50C). Biezums, b=50, Dn65, montāža</t>
  </si>
  <si>
    <t>Siltumizolācija cauruļvadiem pagrabā, PAROC Hvac Section AluCoat T vai ekvivalents. λ50=0,037 W/mK (pie temperatūras 50C). Biezums, b=50, Dn80, montāža</t>
  </si>
  <si>
    <t>Noslēgvārsti dn80, montāža</t>
  </si>
  <si>
    <t>Balansēšanas vārsts STRÖMAX-M 4017 vai ekvivalents,ar mērnipeļiem, dn25, montāža</t>
  </si>
  <si>
    <t>Lodveida vārsts dn32, montāža</t>
  </si>
  <si>
    <t xml:space="preserve">Uztvērējs PDC.E 60, INGESCO, 102007 (vai ekvivalents) </t>
  </si>
  <si>
    <t xml:space="preserve">Masts 6m ar tērauda pamatni un 25kg atsvariem SLO, 918 212 S (vai ekvivalents) </t>
  </si>
  <si>
    <t xml:space="preserve">Masta adapters - 1’1/2” Ø20 round - Cu/Zn, INGESCO, 111012 (vai ekvivalents) </t>
  </si>
  <si>
    <t xml:space="preserve">Elektrolītisks vara kabelis - Braided copper cable - 50mm²(8mm) section, INGESCO, 117072 (vai ekvivalents) </t>
  </si>
  <si>
    <t xml:space="preserve">Cinkota tērauda apvalka PVC apvalka aizsargcaurule - Galv. steel-PVC shielded tube Ø40mm, INGESCO, 119091 (vai ekvivalents) </t>
  </si>
  <si>
    <t xml:space="preserve">Aizsargcaurules turētajs fasādei - PA 50mm2 tube, INGESCO, 118177 (vai ekvivalents) </t>
  </si>
  <si>
    <t xml:space="preserve">Kontrolmērījumu klemme kastē - In-box testing-switching bridge 50mm2 cable, INGESCO, 250006 (vai ekvivalents) </t>
  </si>
  <si>
    <t xml:space="preserve">Zibensspērienu skaita uzskaitītājs CDR UNIVERSAL, INGESCO, 432028 (vai ekvivalents) </t>
  </si>
  <si>
    <t xml:space="preserve">Kabeļa stiprinājums pie fasādes - Folding clamp with M8 lag screw for 50-70mm² cable, INGESCO, 118083, vai pielāgot fasādes tipam (vai ekvivalents) </t>
  </si>
  <si>
    <t xml:space="preserve">Jumta vada turētājs plakanam jumtam (OBO) 165 MBG-8 Obo Bettermann, 5218691(vai ekvivalents) </t>
  </si>
  <si>
    <t xml:space="preserve">Zemējuma elektrods - 219 20 ST FT Ø20mm 1500mm Obo Bettermann, 5000750 (vai ekvivalents) </t>
  </si>
  <si>
    <t xml:space="preserve">Zemējuma elektroda spice - 1819/20 B Obo Bettermann, 3041212 (vai ekvivalents) </t>
  </si>
  <si>
    <t xml:space="preserve">Savienojums zemējuma elektrods - vara kabelis -Ø18 mm rod-50-70 mm² cable, INGESCO, 115095 (vai ekvivalents) </t>
  </si>
  <si>
    <t xml:space="preserve">Savienojums vara kabeļiem - 2 pole case
equipotential bar INGESCO, 250026 (vai ekvivalents) </t>
  </si>
  <si>
    <t xml:space="preserve">Karsti cinkota tērauda lenta 30x3,5mm, SLO, 100 336K (vai ekvivalents)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</si>
</sst>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numFmt numFmtId="165" formatCode="0;;"/>
  </numFmts>
  <fonts count="17" x14ac:knownFonts="1">
    <font>
      <sz val="11"/>
      <color theme="1"/>
      <name val="Calibri"/>
      <family val="2"/>
      <charset val="186"/>
      <scheme val="minor"/>
    </font>
    <font>
      <sz val="8"/>
      <name val="Arial"/>
      <family val="2"/>
      <charset val="186"/>
    </font>
    <font>
      <b/>
      <sz val="8"/>
      <name val="Arial"/>
      <family val="2"/>
      <charset val="186"/>
    </font>
    <font>
      <sz val="10"/>
      <name val="Arial"/>
      <family val="2"/>
      <charset val="186"/>
    </font>
    <font>
      <sz val="10"/>
      <name val="Arial"/>
      <family val="2"/>
      <charset val="204"/>
    </font>
    <font>
      <sz val="8"/>
      <name val="Arial"/>
      <family val="2"/>
    </font>
    <font>
      <sz val="9"/>
      <color indexed="81"/>
      <name val="Tahoma"/>
      <family val="2"/>
      <charset val="186"/>
    </font>
    <font>
      <b/>
      <sz val="9"/>
      <color indexed="81"/>
      <name val="Tahoma"/>
      <family val="2"/>
      <charset val="186"/>
    </font>
    <font>
      <vertAlign val="superscript"/>
      <sz val="8"/>
      <name val="Arial"/>
      <family val="2"/>
    </font>
    <font>
      <b/>
      <sz val="8"/>
      <name val="Arial"/>
      <family val="2"/>
    </font>
    <font>
      <sz val="10"/>
      <name val="Helv"/>
    </font>
    <font>
      <sz val="8"/>
      <color indexed="23"/>
      <name val="Arial"/>
      <family val="2"/>
      <charset val="186"/>
    </font>
    <font>
      <sz val="8"/>
      <color theme="1"/>
      <name val="Arial"/>
      <family val="2"/>
    </font>
    <font>
      <sz val="11"/>
      <color theme="1"/>
      <name val="Calibri"/>
      <family val="2"/>
      <charset val="186"/>
      <scheme val="minor"/>
    </font>
    <font>
      <vertAlign val="superscript"/>
      <sz val="8"/>
      <name val="Arial"/>
      <family val="2"/>
      <charset val="186"/>
    </font>
    <font>
      <sz val="7"/>
      <name val="Arial"/>
      <family val="2"/>
      <charset val="186"/>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52">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medium">
        <color indexed="64"/>
      </left>
      <right/>
      <top/>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s>
  <cellStyleXfs count="8">
    <xf numFmtId="0" fontId="0" fillId="0" borderId="0"/>
    <xf numFmtId="0" fontId="3" fillId="0" borderId="0"/>
    <xf numFmtId="0" fontId="3" fillId="0" borderId="0"/>
    <xf numFmtId="0" fontId="4" fillId="0" borderId="0"/>
    <xf numFmtId="0" fontId="3" fillId="0" borderId="0"/>
    <xf numFmtId="0" fontId="10" fillId="0" borderId="0"/>
    <xf numFmtId="9" fontId="13" fillId="0" borderId="0" applyFont="0" applyFill="0" applyBorder="0" applyAlignment="0" applyProtection="0"/>
    <xf numFmtId="43" fontId="13" fillId="0" borderId="0" applyFont="0" applyFill="0" applyBorder="0" applyAlignment="0" applyProtection="0"/>
  </cellStyleXfs>
  <cellXfs count="379">
    <xf numFmtId="0" fontId="0" fillId="0" borderId="0" xfId="0"/>
    <xf numFmtId="0" fontId="1" fillId="0" borderId="0" xfId="0" applyFont="1"/>
    <xf numFmtId="0" fontId="2" fillId="0" borderId="0" xfId="0" applyFont="1" applyAlignment="1">
      <alignment horizontal="center"/>
    </xf>
    <xf numFmtId="0" fontId="2" fillId="0" borderId="1" xfId="0" applyFont="1" applyBorder="1" applyAlignment="1">
      <alignment horizontal="center"/>
    </xf>
    <xf numFmtId="0" fontId="1" fillId="0" borderId="0" xfId="0" applyFont="1"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4" fontId="1" fillId="0" borderId="7" xfId="0" applyNumberFormat="1" applyFont="1" applyBorder="1" applyAlignment="1">
      <alignment horizontal="center" vertical="center"/>
    </xf>
    <xf numFmtId="2" fontId="1" fillId="0" borderId="7" xfId="0" applyNumberFormat="1" applyFont="1" applyBorder="1" applyAlignment="1">
      <alignment horizontal="center" vertical="center"/>
    </xf>
    <xf numFmtId="0" fontId="1" fillId="0" borderId="10" xfId="0" applyFont="1" applyBorder="1"/>
    <xf numFmtId="0" fontId="2" fillId="0" borderId="11" xfId="0" applyFont="1" applyBorder="1" applyAlignment="1">
      <alignment horizontal="right"/>
    </xf>
    <xf numFmtId="2" fontId="2" fillId="0" borderId="12" xfId="0" applyNumberFormat="1" applyFont="1" applyBorder="1" applyAlignment="1">
      <alignment horizontal="center" vertical="center"/>
    </xf>
    <xf numFmtId="2" fontId="1" fillId="0" borderId="14" xfId="0" applyNumberFormat="1" applyFont="1" applyBorder="1" applyAlignment="1">
      <alignment horizontal="center" vertical="center"/>
    </xf>
    <xf numFmtId="0" fontId="1" fillId="0" borderId="0" xfId="0" applyFont="1" applyAlignment="1">
      <alignment wrapText="1"/>
    </xf>
    <xf numFmtId="0" fontId="1" fillId="0" borderId="0" xfId="0" applyFont="1" applyAlignment="1">
      <alignment horizontal="center" vertical="justify"/>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2" fontId="1" fillId="0" borderId="0" xfId="0" applyNumberFormat="1" applyFont="1"/>
    <xf numFmtId="0" fontId="2" fillId="0" borderId="31" xfId="0" applyFont="1" applyBorder="1" applyAlignment="1">
      <alignment horizontal="center"/>
    </xf>
    <xf numFmtId="0" fontId="1" fillId="0" borderId="0" xfId="0" applyFont="1" applyAlignment="1">
      <alignment vertical="center"/>
    </xf>
    <xf numFmtId="164" fontId="1" fillId="0" borderId="21"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164" fontId="1" fillId="0" borderId="33"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right" vertical="center"/>
    </xf>
    <xf numFmtId="0" fontId="1"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2" fontId="1" fillId="0" borderId="0" xfId="0" applyNumberFormat="1" applyFont="1" applyAlignment="1">
      <alignment horizontal="center" vertical="center"/>
    </xf>
    <xf numFmtId="2" fontId="1" fillId="0" borderId="0" xfId="0" applyNumberFormat="1" applyFont="1" applyAlignment="1">
      <alignment vertical="center"/>
    </xf>
    <xf numFmtId="0" fontId="2" fillId="0" borderId="0" xfId="0" applyFont="1" applyAlignment="1">
      <alignment horizontal="right" vertical="center"/>
    </xf>
    <xf numFmtId="14" fontId="1" fillId="0" borderId="0" xfId="0" applyNumberFormat="1" applyFont="1" applyAlignment="1">
      <alignment horizontal="left"/>
    </xf>
    <xf numFmtId="0" fontId="1" fillId="0" borderId="32"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0" fontId="1" fillId="0" borderId="29" xfId="0" applyFont="1" applyBorder="1" applyAlignment="1">
      <alignment wrapText="1"/>
    </xf>
    <xf numFmtId="164" fontId="2" fillId="0" borderId="10" xfId="0" applyNumberFormat="1" applyFont="1" applyBorder="1" applyAlignment="1">
      <alignment horizontal="center"/>
    </xf>
    <xf numFmtId="164" fontId="2" fillId="0" borderId="12" xfId="0" applyNumberFormat="1" applyFont="1" applyBorder="1" applyAlignment="1">
      <alignment horizontal="center"/>
    </xf>
    <xf numFmtId="164" fontId="1" fillId="0" borderId="0" xfId="0" applyNumberFormat="1" applyFont="1"/>
    <xf numFmtId="164" fontId="1" fillId="0" borderId="35" xfId="0" applyNumberFormat="1" applyFont="1" applyBorder="1" applyAlignment="1">
      <alignment horizontal="center"/>
    </xf>
    <xf numFmtId="164" fontId="1" fillId="0" borderId="5" xfId="0" applyNumberFormat="1" applyFont="1" applyBorder="1" applyAlignment="1">
      <alignment horizontal="center" vertical="center"/>
    </xf>
    <xf numFmtId="9" fontId="1" fillId="0" borderId="0" xfId="0" applyNumberFormat="1" applyFont="1"/>
    <xf numFmtId="165" fontId="1" fillId="0" borderId="0" xfId="0" applyNumberFormat="1" applyFont="1" applyAlignment="1">
      <alignment vertical="center"/>
    </xf>
    <xf numFmtId="164" fontId="1" fillId="0" borderId="2" xfId="0" applyNumberFormat="1" applyFont="1" applyBorder="1" applyAlignment="1">
      <alignment horizontal="center" vertical="center"/>
    </xf>
    <xf numFmtId="164" fontId="1" fillId="0" borderId="21" xfId="0" applyNumberFormat="1" applyFont="1" applyBorder="1" applyAlignment="1">
      <alignment horizontal="center" vertical="center"/>
    </xf>
    <xf numFmtId="164" fontId="1" fillId="0" borderId="22" xfId="0" applyNumberFormat="1" applyFont="1" applyBorder="1" applyAlignment="1">
      <alignment horizontal="center"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wrapText="1"/>
    </xf>
    <xf numFmtId="164" fontId="1" fillId="0" borderId="42" xfId="0" applyNumberFormat="1" applyFont="1" applyBorder="1" applyAlignment="1">
      <alignment horizontal="center" vertical="center" wrapText="1"/>
    </xf>
    <xf numFmtId="164" fontId="1" fillId="0" borderId="16" xfId="0" quotePrefix="1" applyNumberFormat="1" applyFont="1" applyBorder="1" applyAlignment="1">
      <alignment horizontal="center"/>
    </xf>
    <xf numFmtId="164" fontId="1" fillId="0" borderId="16" xfId="0" applyNumberFormat="1" applyFont="1" applyBorder="1" applyAlignment="1">
      <alignment horizontal="center"/>
    </xf>
    <xf numFmtId="0" fontId="2" fillId="0" borderId="34" xfId="0" applyFont="1" applyBorder="1" applyAlignment="1">
      <alignment horizontal="center" vertical="center" textRotation="90" wrapText="1"/>
    </xf>
    <xf numFmtId="164" fontId="1" fillId="0" borderId="45" xfId="0" applyNumberFormat="1" applyFont="1" applyBorder="1" applyAlignment="1">
      <alignment horizontal="center" vertical="center" wrapText="1"/>
    </xf>
    <xf numFmtId="164" fontId="1" fillId="0" borderId="33" xfId="0" applyNumberFormat="1" applyFont="1" applyBorder="1" applyAlignment="1">
      <alignment vertical="top" wrapText="1"/>
    </xf>
    <xf numFmtId="164" fontId="2" fillId="0" borderId="10" xfId="3" applyNumberFormat="1" applyFont="1" applyBorder="1" applyAlignment="1">
      <alignment horizontal="center" vertical="center"/>
    </xf>
    <xf numFmtId="164" fontId="2" fillId="0" borderId="13" xfId="3" applyNumberFormat="1" applyFont="1" applyBorder="1" applyAlignment="1">
      <alignment horizontal="center" vertical="center"/>
    </xf>
    <xf numFmtId="164" fontId="2" fillId="0" borderId="14" xfId="3" applyNumberFormat="1" applyFont="1" applyBorder="1" applyAlignment="1">
      <alignment horizontal="center" vertical="center"/>
    </xf>
    <xf numFmtId="165" fontId="1" fillId="0" borderId="2"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0" fontId="1" fillId="0" borderId="40" xfId="0" applyFont="1" applyBorder="1" applyAlignment="1">
      <alignment wrapText="1"/>
    </xf>
    <xf numFmtId="0" fontId="2" fillId="0" borderId="40" xfId="0" applyFont="1" applyBorder="1" applyAlignment="1">
      <alignment wrapText="1"/>
    </xf>
    <xf numFmtId="0" fontId="2" fillId="0" borderId="38" xfId="0" applyFont="1" applyBorder="1" applyAlignment="1">
      <alignment wrapText="1"/>
    </xf>
    <xf numFmtId="164" fontId="1" fillId="0" borderId="0" xfId="0" applyNumberFormat="1" applyFont="1" applyAlignment="1">
      <alignment horizontal="center" vertical="justify"/>
    </xf>
    <xf numFmtId="1" fontId="1"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xf>
    <xf numFmtId="0" fontId="5" fillId="0" borderId="6" xfId="1" applyFont="1" applyBorder="1" applyAlignment="1">
      <alignment wrapText="1"/>
    </xf>
    <xf numFmtId="0" fontId="1" fillId="0" borderId="0" xfId="0" applyFont="1" applyAlignment="1">
      <alignment horizontal="center"/>
    </xf>
    <xf numFmtId="0" fontId="1" fillId="0" borderId="0" xfId="0" applyFont="1" applyAlignment="1">
      <alignment vertical="justify"/>
    </xf>
    <xf numFmtId="9" fontId="1" fillId="0" borderId="39" xfId="0" applyNumberFormat="1" applyFont="1" applyBorder="1" applyAlignment="1"/>
    <xf numFmtId="9" fontId="1" fillId="0" borderId="0" xfId="0" applyNumberFormat="1" applyFont="1" applyAlignment="1"/>
    <xf numFmtId="9" fontId="1" fillId="0" borderId="0" xfId="0" applyNumberFormat="1" applyFont="1" applyAlignment="1">
      <alignment horizontal="right"/>
    </xf>
    <xf numFmtId="14" fontId="1" fillId="0" borderId="0" xfId="0" applyNumberFormat="1" applyFont="1" applyAlignment="1">
      <alignment horizontal="right"/>
    </xf>
    <xf numFmtId="14" fontId="1" fillId="0" borderId="0" xfId="0" applyNumberFormat="1" applyFont="1" applyAlignment="1"/>
    <xf numFmtId="165" fontId="1" fillId="0" borderId="1" xfId="0" applyNumberFormat="1" applyFont="1" applyBorder="1" applyAlignment="1"/>
    <xf numFmtId="1" fontId="1" fillId="0" borderId="0" xfId="0" applyNumberFormat="1" applyFont="1" applyAlignment="1"/>
    <xf numFmtId="0" fontId="1" fillId="0" borderId="6" xfId="0" applyFont="1" applyBorder="1" applyAlignment="1">
      <alignment wrapText="1"/>
    </xf>
    <xf numFmtId="0" fontId="2" fillId="0" borderId="29" xfId="0" applyFont="1" applyBorder="1" applyAlignment="1">
      <alignment horizontal="left" vertical="center" wrapText="1"/>
    </xf>
    <xf numFmtId="0" fontId="1" fillId="0" borderId="29" xfId="0" applyFont="1" applyFill="1" applyBorder="1" applyAlignment="1">
      <alignment horizontal="center" vertical="center"/>
    </xf>
    <xf numFmtId="0" fontId="1" fillId="0" borderId="44" xfId="0" applyFont="1" applyFill="1" applyBorder="1" applyAlignment="1">
      <alignment horizontal="center" vertical="center"/>
    </xf>
    <xf numFmtId="164" fontId="5" fillId="0" borderId="45" xfId="0" applyNumberFormat="1" applyFont="1" applyBorder="1" applyAlignment="1">
      <alignment horizontal="center" vertical="center" wrapText="1"/>
    </xf>
    <xf numFmtId="0" fontId="1" fillId="0" borderId="29" xfId="0" applyFont="1" applyBorder="1" applyAlignment="1">
      <alignment textRotation="90" wrapText="1"/>
    </xf>
    <xf numFmtId="0" fontId="1" fillId="0" borderId="0" xfId="0" applyFont="1" applyFill="1"/>
    <xf numFmtId="0" fontId="5" fillId="0" borderId="29" xfId="0" applyFont="1" applyBorder="1" applyAlignment="1">
      <alignment horizontal="left" vertical="center" wrapText="1"/>
    </xf>
    <xf numFmtId="0" fontId="5" fillId="0" borderId="29" xfId="0" applyFont="1" applyBorder="1" applyAlignment="1">
      <alignment horizontal="center" vertical="center" wrapText="1"/>
    </xf>
    <xf numFmtId="0" fontId="5" fillId="0" borderId="29" xfId="0" applyFont="1" applyBorder="1" applyAlignment="1">
      <alignment horizontal="center" vertical="center"/>
    </xf>
    <xf numFmtId="0" fontId="1" fillId="0" borderId="29" xfId="0" applyFont="1" applyBorder="1" applyAlignment="1">
      <alignment horizontal="center" vertical="center"/>
    </xf>
    <xf numFmtId="0" fontId="12" fillId="0" borderId="29" xfId="0" applyFont="1" applyBorder="1" applyAlignment="1">
      <alignment horizontal="center" vertical="center"/>
    </xf>
    <xf numFmtId="4" fontId="5" fillId="0" borderId="30" xfId="0" applyNumberFormat="1" applyFont="1" applyBorder="1" applyAlignment="1">
      <alignment horizontal="center" vertical="center"/>
    </xf>
    <xf numFmtId="0" fontId="9" fillId="0" borderId="21" xfId="0" applyFont="1" applyBorder="1" applyAlignment="1">
      <alignment horizontal="left" vertical="center" wrapText="1"/>
    </xf>
    <xf numFmtId="0" fontId="5" fillId="0" borderId="21" xfId="0" applyFont="1" applyBorder="1" applyAlignment="1">
      <alignment horizontal="center" vertical="center"/>
    </xf>
    <xf numFmtId="4" fontId="5" fillId="0" borderId="22" xfId="0" applyNumberFormat="1" applyFont="1" applyBorder="1" applyAlignment="1">
      <alignment horizontal="right" vertical="center"/>
    </xf>
    <xf numFmtId="0" fontId="2" fillId="0" borderId="21" xfId="0" applyFont="1" applyFill="1" applyBorder="1" applyAlignment="1">
      <alignment horizontal="left" vertical="center" wrapText="1"/>
    </xf>
    <xf numFmtId="4" fontId="12" fillId="0" borderId="30" xfId="0" applyNumberFormat="1" applyFont="1" applyBorder="1" applyAlignment="1">
      <alignment horizontal="center" vertical="center"/>
    </xf>
    <xf numFmtId="0" fontId="5" fillId="0" borderId="21" xfId="0" applyFont="1" applyBorder="1" applyAlignment="1">
      <alignment horizontal="left" vertical="center" wrapText="1"/>
    </xf>
    <xf numFmtId="0" fontId="5" fillId="0" borderId="21" xfId="0" applyFont="1" applyBorder="1" applyAlignment="1">
      <alignment horizontal="center" vertical="center" wrapText="1"/>
    </xf>
    <xf numFmtId="0" fontId="5" fillId="0" borderId="29" xfId="0" applyFont="1" applyFill="1" applyBorder="1" applyAlignment="1">
      <alignment horizontal="center" vertical="center"/>
    </xf>
    <xf numFmtId="0" fontId="5" fillId="0" borderId="29" xfId="0" applyFont="1" applyFill="1" applyBorder="1" applyAlignment="1">
      <alignment horizontal="left" vertical="center" wrapText="1"/>
    </xf>
    <xf numFmtId="0" fontId="9" fillId="0" borderId="29" xfId="0" applyFont="1" applyFill="1" applyBorder="1" applyAlignment="1">
      <alignment horizontal="left" vertical="center" wrapText="1"/>
    </xf>
    <xf numFmtId="164" fontId="9" fillId="0" borderId="29" xfId="0" applyNumberFormat="1" applyFont="1" applyFill="1" applyBorder="1" applyAlignment="1">
      <alignment vertical="top" wrapText="1"/>
    </xf>
    <xf numFmtId="0" fontId="1" fillId="0" borderId="21" xfId="0" applyFont="1" applyFill="1" applyBorder="1" applyAlignment="1">
      <alignment horizontal="center" vertical="center"/>
    </xf>
    <xf numFmtId="3" fontId="5" fillId="0" borderId="30" xfId="0" applyNumberFormat="1" applyFont="1" applyBorder="1" applyAlignment="1">
      <alignment horizontal="center" vertical="center"/>
    </xf>
    <xf numFmtId="0" fontId="1" fillId="0" borderId="27" xfId="0" applyFont="1" applyFill="1" applyBorder="1" applyAlignment="1">
      <alignment horizontal="right" vertical="center" wrapText="1"/>
    </xf>
    <xf numFmtId="0" fontId="2" fillId="0" borderId="21" xfId="0" applyFont="1" applyBorder="1" applyAlignment="1">
      <alignment horizontal="left" vertical="center" wrapText="1"/>
    </xf>
    <xf numFmtId="10" fontId="1" fillId="0" borderId="4" xfId="0" applyNumberFormat="1" applyFont="1" applyBorder="1" applyAlignment="1">
      <alignment horizontal="right" vertical="center"/>
    </xf>
    <xf numFmtId="10" fontId="11" fillId="0" borderId="7" xfId="0" applyNumberFormat="1" applyFont="1" applyBorder="1" applyAlignment="1">
      <alignment horizontal="right" vertical="center"/>
    </xf>
    <xf numFmtId="10" fontId="1" fillId="0" borderId="7" xfId="0" applyNumberFormat="1" applyFont="1" applyBorder="1" applyAlignment="1">
      <alignment horizontal="right" vertical="center"/>
    </xf>
    <xf numFmtId="4" fontId="1" fillId="0" borderId="4" xfId="0" applyNumberFormat="1" applyFont="1" applyBorder="1" applyAlignment="1">
      <alignment horizontal="right" vertical="center"/>
    </xf>
    <xf numFmtId="4" fontId="11" fillId="0" borderId="7" xfId="0" applyNumberFormat="1" applyFont="1" applyBorder="1" applyAlignment="1">
      <alignment horizontal="right" vertical="center"/>
    </xf>
    <xf numFmtId="4" fontId="1" fillId="0" borderId="7" xfId="0" applyNumberFormat="1" applyFont="1" applyBorder="1" applyAlignment="1">
      <alignment horizontal="right" vertical="center"/>
    </xf>
    <xf numFmtId="0" fontId="5" fillId="0" borderId="2" xfId="0" applyFont="1" applyBorder="1" applyAlignment="1">
      <alignment horizontal="center" vertical="center" wrapText="1"/>
    </xf>
    <xf numFmtId="4" fontId="5" fillId="0" borderId="29" xfId="0" applyNumberFormat="1" applyFont="1" applyBorder="1" applyAlignment="1">
      <alignment horizontal="center" vertical="center"/>
    </xf>
    <xf numFmtId="165" fontId="5" fillId="0" borderId="5" xfId="0" applyNumberFormat="1" applyFont="1" applyBorder="1" applyAlignment="1">
      <alignment horizontal="center" vertical="center"/>
    </xf>
    <xf numFmtId="0" fontId="5" fillId="0" borderId="29" xfId="0" applyFont="1" applyBorder="1" applyAlignment="1">
      <alignment wrapText="1"/>
    </xf>
    <xf numFmtId="164" fontId="5" fillId="0" borderId="29" xfId="0" applyNumberFormat="1" applyFont="1" applyBorder="1" applyAlignment="1">
      <alignment horizontal="center" vertical="center" wrapText="1"/>
    </xf>
    <xf numFmtId="164" fontId="5" fillId="0" borderId="33" xfId="0" applyNumberFormat="1" applyFont="1" applyBorder="1" applyAlignment="1">
      <alignment horizontal="center" vertical="center" wrapText="1"/>
    </xf>
    <xf numFmtId="164" fontId="9" fillId="0" borderId="10" xfId="3" applyNumberFormat="1" applyFont="1" applyBorder="1" applyAlignment="1">
      <alignment horizontal="center" vertical="center"/>
    </xf>
    <xf numFmtId="164" fontId="9" fillId="0" borderId="13" xfId="3" applyNumberFormat="1" applyFont="1" applyBorder="1" applyAlignment="1">
      <alignment horizontal="center" vertical="center"/>
    </xf>
    <xf numFmtId="164" fontId="9" fillId="0" borderId="14" xfId="3" applyNumberFormat="1" applyFont="1" applyBorder="1" applyAlignment="1">
      <alignment horizontal="center" vertical="center"/>
    </xf>
    <xf numFmtId="0" fontId="5" fillId="0" borderId="33" xfId="0" applyFont="1" applyFill="1" applyBorder="1" applyAlignment="1">
      <alignment horizontal="left" vertical="center" wrapText="1"/>
    </xf>
    <xf numFmtId="0" fontId="5" fillId="0" borderId="33" xfId="0" applyFont="1" applyFill="1" applyBorder="1" applyAlignment="1">
      <alignment horizontal="center" vertical="center"/>
    </xf>
    <xf numFmtId="4" fontId="5" fillId="0" borderId="34" xfId="0" applyNumberFormat="1" applyFont="1" applyFill="1" applyBorder="1" applyAlignment="1">
      <alignment horizontal="center" vertical="center"/>
    </xf>
    <xf numFmtId="0" fontId="9" fillId="0" borderId="21" xfId="0" applyFont="1" applyFill="1" applyBorder="1" applyAlignment="1">
      <alignment horizontal="left" vertical="center" wrapText="1"/>
    </xf>
    <xf numFmtId="0" fontId="5" fillId="0" borderId="21" xfId="0" applyFont="1" applyFill="1" applyBorder="1" applyAlignment="1">
      <alignment horizontal="center" vertical="center"/>
    </xf>
    <xf numFmtId="164" fontId="5" fillId="0" borderId="22" xfId="0" applyNumberFormat="1" applyFont="1" applyBorder="1" applyAlignment="1">
      <alignment horizontal="center" vertical="center" wrapText="1"/>
    </xf>
    <xf numFmtId="4" fontId="5" fillId="0" borderId="33" xfId="0" applyNumberFormat="1" applyFont="1" applyBorder="1" applyAlignment="1">
      <alignment horizontal="center" vertical="center"/>
    </xf>
    <xf numFmtId="0" fontId="1" fillId="0" borderId="27" xfId="0" applyNumberFormat="1" applyFont="1" applyFill="1" applyBorder="1" applyAlignment="1" applyProtection="1">
      <alignment vertical="center" wrapText="1"/>
    </xf>
    <xf numFmtId="0" fontId="2" fillId="0" borderId="27" xfId="0" applyNumberFormat="1" applyFont="1" applyFill="1" applyBorder="1" applyAlignment="1" applyProtection="1">
      <alignment vertical="center" wrapText="1"/>
    </xf>
    <xf numFmtId="0" fontId="2" fillId="0" borderId="29" xfId="0" quotePrefix="1" applyNumberFormat="1" applyFont="1" applyFill="1" applyBorder="1" applyAlignment="1" applyProtection="1">
      <alignment horizontal="left" vertical="center" wrapText="1"/>
    </xf>
    <xf numFmtId="164" fontId="9" fillId="0" borderId="21" xfId="0" applyNumberFormat="1" applyFont="1" applyBorder="1" applyAlignment="1">
      <alignment horizontal="center" vertical="center" wrapText="1"/>
    </xf>
    <xf numFmtId="0" fontId="5" fillId="0" borderId="29" xfId="0" applyFont="1" applyFill="1" applyBorder="1" applyAlignment="1">
      <alignment horizontal="center" vertical="center" textRotation="90"/>
    </xf>
    <xf numFmtId="164" fontId="5" fillId="0" borderId="29" xfId="0" applyNumberFormat="1" applyFont="1" applyFill="1" applyBorder="1" applyAlignment="1">
      <alignment vertical="top" wrapText="1"/>
    </xf>
    <xf numFmtId="0" fontId="5" fillId="0" borderId="5" xfId="0" applyFont="1" applyBorder="1" applyAlignment="1">
      <alignment horizontal="center" vertical="center" wrapText="1"/>
    </xf>
    <xf numFmtId="0" fontId="5" fillId="0" borderId="21" xfId="0" applyFont="1" applyBorder="1" applyAlignment="1">
      <alignment vertical="center" textRotation="90" wrapText="1"/>
    </xf>
    <xf numFmtId="164" fontId="9" fillId="0" borderId="21" xfId="0" applyNumberFormat="1" applyFont="1" applyBorder="1" applyAlignment="1">
      <alignment vertical="top" wrapText="1"/>
    </xf>
    <xf numFmtId="1" fontId="1" fillId="0" borderId="30" xfId="0" applyNumberFormat="1" applyFont="1" applyBorder="1" applyAlignment="1">
      <alignment horizontal="center" vertical="center"/>
    </xf>
    <xf numFmtId="0" fontId="1" fillId="0" borderId="0" xfId="0" applyFont="1" applyFill="1" applyAlignment="1">
      <alignment vertical="center" wrapText="1"/>
    </xf>
    <xf numFmtId="0" fontId="1" fillId="0" borderId="27" xfId="0" applyFont="1" applyFill="1" applyBorder="1" applyAlignment="1">
      <alignment vertical="center" wrapText="1"/>
    </xf>
    <xf numFmtId="1" fontId="1" fillId="0" borderId="28" xfId="4" applyNumberFormat="1" applyFont="1" applyFill="1" applyBorder="1" applyAlignment="1">
      <alignment horizontal="center" vertical="center"/>
    </xf>
    <xf numFmtId="0" fontId="1" fillId="0" borderId="29" xfId="0" quotePrefix="1" applyFont="1" applyFill="1" applyBorder="1" applyAlignment="1">
      <alignment horizontal="right" vertical="center" wrapText="1"/>
    </xf>
    <xf numFmtId="2" fontId="1" fillId="0" borderId="30" xfId="4" applyNumberFormat="1" applyFont="1" applyFill="1" applyBorder="1" applyAlignment="1">
      <alignment horizontal="center" vertical="center"/>
    </xf>
    <xf numFmtId="4" fontId="5" fillId="0" borderId="30" xfId="0" applyNumberFormat="1" applyFont="1" applyFill="1" applyBorder="1" applyAlignment="1">
      <alignment horizontal="center" vertical="center"/>
    </xf>
    <xf numFmtId="164" fontId="1" fillId="0" borderId="45" xfId="0" applyNumberFormat="1" applyFont="1" applyFill="1" applyBorder="1" applyAlignment="1">
      <alignment horizontal="center" vertical="center" wrapText="1"/>
    </xf>
    <xf numFmtId="0" fontId="1" fillId="0" borderId="27" xfId="0" applyFont="1" applyFill="1" applyBorder="1" applyAlignment="1">
      <alignment horizontal="center" vertical="center" wrapText="1"/>
    </xf>
    <xf numFmtId="1" fontId="1" fillId="0" borderId="30" xfId="4" applyNumberFormat="1" applyFont="1" applyFill="1" applyBorder="1" applyAlignment="1">
      <alignment horizontal="center" vertical="center"/>
    </xf>
    <xf numFmtId="164" fontId="5" fillId="0" borderId="30" xfId="0" applyNumberFormat="1" applyFont="1" applyBorder="1" applyAlignment="1">
      <alignment horizontal="center" vertical="center" wrapText="1"/>
    </xf>
    <xf numFmtId="0" fontId="5" fillId="0" borderId="32" xfId="0" applyFont="1" applyBorder="1" applyAlignment="1">
      <alignment horizontal="center" vertical="center" wrapText="1"/>
    </xf>
    <xf numFmtId="0" fontId="1" fillId="0" borderId="40" xfId="0" applyFont="1" applyBorder="1" applyAlignment="1">
      <alignment horizontal="left" vertical="top" wrapText="1"/>
    </xf>
    <xf numFmtId="0" fontId="9" fillId="0" borderId="29" xfId="0" applyFont="1" applyFill="1" applyBorder="1" applyAlignment="1">
      <alignment vertical="center"/>
    </xf>
    <xf numFmtId="4" fontId="5" fillId="2" borderId="30" xfId="0" applyNumberFormat="1" applyFont="1" applyFill="1" applyBorder="1" applyAlignment="1">
      <alignment horizontal="center" vertical="center"/>
    </xf>
    <xf numFmtId="0" fontId="1" fillId="0" borderId="0" xfId="0" applyFont="1" applyAlignment="1">
      <alignment horizontal="right"/>
    </xf>
    <xf numFmtId="0" fontId="5" fillId="0" borderId="0" xfId="0" applyFont="1" applyFill="1"/>
    <xf numFmtId="164" fontId="2" fillId="0" borderId="21" xfId="0" applyNumberFormat="1" applyFont="1" applyBorder="1" applyAlignment="1">
      <alignment horizontal="center" vertical="center" wrapText="1"/>
    </xf>
    <xf numFmtId="0" fontId="15" fillId="0" borderId="29" xfId="0" applyFont="1" applyBorder="1" applyAlignment="1">
      <alignment horizontal="center" vertical="center"/>
    </xf>
    <xf numFmtId="0" fontId="15" fillId="0" borderId="29" xfId="0" applyFont="1" applyBorder="1" applyAlignment="1">
      <alignment horizontal="left" vertical="center" wrapText="1"/>
    </xf>
    <xf numFmtId="9" fontId="1" fillId="0" borderId="39" xfId="0" applyNumberFormat="1" applyFont="1" applyBorder="1"/>
    <xf numFmtId="165" fontId="1" fillId="0" borderId="1" xfId="0" applyNumberFormat="1" applyFont="1" applyBorder="1"/>
    <xf numFmtId="0" fontId="1" fillId="0" borderId="29" xfId="0" applyFont="1" applyFill="1" applyBorder="1" applyAlignment="1">
      <alignment horizontal="left" vertical="center" wrapText="1"/>
    </xf>
    <xf numFmtId="164" fontId="5" fillId="0" borderId="45" xfId="0" applyNumberFormat="1" applyFont="1" applyFill="1" applyBorder="1" applyAlignment="1">
      <alignment horizontal="center" vertical="center" wrapText="1"/>
    </xf>
    <xf numFmtId="164" fontId="5" fillId="0" borderId="29" xfId="0" applyNumberFormat="1" applyFont="1" applyFill="1" applyBorder="1" applyAlignment="1">
      <alignment horizontal="center" vertical="center" wrapText="1"/>
    </xf>
    <xf numFmtId="0" fontId="2" fillId="0" borderId="27" xfId="0" applyFont="1" applyFill="1" applyBorder="1" applyAlignment="1">
      <alignment horizontal="left" vertical="center" wrapText="1"/>
    </xf>
    <xf numFmtId="164" fontId="1" fillId="0" borderId="29" xfId="0" applyNumberFormat="1" applyFont="1" applyFill="1" applyBorder="1" applyAlignment="1">
      <alignment vertical="top" wrapText="1"/>
    </xf>
    <xf numFmtId="165" fontId="5" fillId="0" borderId="5" xfId="0" applyNumberFormat="1" applyFont="1" applyFill="1" applyBorder="1" applyAlignment="1">
      <alignment horizontal="center" vertical="center"/>
    </xf>
    <xf numFmtId="164" fontId="1" fillId="0" borderId="33" xfId="0" applyNumberFormat="1" applyFont="1" applyFill="1" applyBorder="1" applyAlignment="1">
      <alignment vertical="top" wrapText="1"/>
    </xf>
    <xf numFmtId="0" fontId="5" fillId="0" borderId="2" xfId="0" applyFont="1" applyFill="1" applyBorder="1" applyAlignment="1">
      <alignment horizontal="center" vertical="center" wrapText="1"/>
    </xf>
    <xf numFmtId="164" fontId="2" fillId="0" borderId="29" xfId="0" applyNumberFormat="1" applyFont="1" applyFill="1" applyBorder="1" applyAlignment="1">
      <alignment horizontal="center" vertical="center" wrapText="1"/>
    </xf>
    <xf numFmtId="164" fontId="1" fillId="0" borderId="29" xfId="0" applyNumberFormat="1" applyFont="1" applyFill="1" applyBorder="1" applyAlignment="1">
      <alignment horizontal="center" vertical="center" wrapText="1"/>
    </xf>
    <xf numFmtId="165" fontId="1" fillId="0" borderId="45" xfId="0" applyNumberFormat="1" applyFont="1" applyFill="1" applyBorder="1" applyAlignment="1">
      <alignment horizontal="center" vertical="center" wrapText="1"/>
    </xf>
    <xf numFmtId="43" fontId="5" fillId="0" borderId="30" xfId="0" applyNumberFormat="1" applyFont="1" applyBorder="1" applyAlignment="1">
      <alignment horizontal="center" vertical="center" wrapText="1"/>
    </xf>
    <xf numFmtId="43" fontId="5" fillId="0" borderId="34" xfId="0" applyNumberFormat="1" applyFont="1" applyBorder="1" applyAlignment="1">
      <alignment horizontal="center" vertical="center" wrapText="1"/>
    </xf>
    <xf numFmtId="0" fontId="16" fillId="0" borderId="29" xfId="0" applyFont="1" applyBorder="1" applyAlignment="1">
      <alignment horizontal="center" vertical="center"/>
    </xf>
    <xf numFmtId="1" fontId="16" fillId="0" borderId="29" xfId="0" applyNumberFormat="1" applyFont="1" applyBorder="1" applyAlignment="1">
      <alignment horizontal="center" vertical="center"/>
    </xf>
    <xf numFmtId="0" fontId="3" fillId="0" borderId="29" xfId="0" applyFont="1" applyBorder="1" applyAlignment="1">
      <alignment horizontal="center" vertical="center"/>
    </xf>
    <xf numFmtId="0" fontId="1" fillId="0" borderId="8" xfId="0" applyFont="1" applyBorder="1" applyAlignment="1">
      <alignment horizontal="center" vertical="center" textRotation="90" wrapText="1"/>
    </xf>
    <xf numFmtId="0" fontId="1" fillId="0" borderId="21" xfId="0" applyFont="1" applyBorder="1" applyAlignment="1">
      <alignment horizontal="center" vertical="center" wrapText="1"/>
    </xf>
    <xf numFmtId="0" fontId="1" fillId="0" borderId="27" xfId="0" applyFont="1" applyBorder="1" applyAlignment="1">
      <alignment horizontal="center" vertical="center" textRotation="90" wrapText="1"/>
    </xf>
    <xf numFmtId="0" fontId="1" fillId="0" borderId="32"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0" fontId="5" fillId="0" borderId="33" xfId="0" applyFont="1" applyBorder="1" applyAlignment="1">
      <alignment horizontal="center" vertical="center" textRotation="90" wrapText="1"/>
    </xf>
    <xf numFmtId="0" fontId="5" fillId="0" borderId="27" xfId="0" applyFont="1" applyBorder="1" applyAlignment="1">
      <alignment horizontal="center" vertical="center" textRotation="90" wrapText="1"/>
    </xf>
    <xf numFmtId="164" fontId="1" fillId="0" borderId="3"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0" fontId="2" fillId="0" borderId="28" xfId="0" applyFont="1" applyBorder="1" applyAlignment="1">
      <alignment horizontal="center" vertical="center" textRotation="90" wrapText="1"/>
    </xf>
    <xf numFmtId="164" fontId="9" fillId="0" borderId="46" xfId="3" applyNumberFormat="1" applyFont="1" applyBorder="1" applyAlignment="1">
      <alignment horizontal="center" vertical="center"/>
    </xf>
    <xf numFmtId="164" fontId="9" fillId="0" borderId="48" xfId="3" applyNumberFormat="1" applyFont="1" applyBorder="1" applyAlignment="1">
      <alignment horizontal="center" vertical="center"/>
    </xf>
    <xf numFmtId="164" fontId="9" fillId="0" borderId="47" xfId="3" applyNumberFormat="1" applyFont="1" applyBorder="1" applyAlignment="1">
      <alignment horizontal="center" vertical="center"/>
    </xf>
    <xf numFmtId="0" fontId="1" fillId="0" borderId="33" xfId="0" applyFont="1" applyFill="1" applyBorder="1" applyAlignment="1">
      <alignment horizontal="right" vertical="center" wrapText="1"/>
    </xf>
    <xf numFmtId="0" fontId="5" fillId="0" borderId="5" xfId="0" applyFont="1" applyBorder="1" applyAlignment="1">
      <alignment wrapText="1"/>
    </xf>
    <xf numFmtId="0" fontId="5" fillId="0" borderId="5" xfId="0" applyFont="1" applyBorder="1" applyAlignment="1">
      <alignment vertical="center" textRotation="90" wrapText="1"/>
    </xf>
    <xf numFmtId="0" fontId="1" fillId="0" borderId="39" xfId="0" applyFont="1" applyBorder="1"/>
    <xf numFmtId="0" fontId="2" fillId="0" borderId="0" xfId="0" applyFont="1" applyBorder="1" applyAlignment="1">
      <alignment horizontal="right"/>
    </xf>
    <xf numFmtId="2" fontId="2" fillId="0" borderId="25" xfId="0" applyNumberFormat="1" applyFont="1" applyBorder="1" applyAlignment="1">
      <alignment horizontal="center" vertical="center"/>
    </xf>
    <xf numFmtId="165" fontId="5" fillId="0" borderId="2" xfId="0" applyNumberFormat="1" applyFont="1" applyBorder="1" applyAlignment="1">
      <alignment horizontal="center" vertical="center"/>
    </xf>
    <xf numFmtId="4" fontId="5" fillId="0" borderId="22" xfId="0" applyNumberFormat="1" applyFont="1" applyBorder="1" applyAlignment="1">
      <alignment horizontal="center" vertical="center"/>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Font="1" applyFill="1" applyBorder="1" applyAlignment="1">
      <alignment horizontal="center" vertical="center" wrapText="1"/>
    </xf>
    <xf numFmtId="164" fontId="1" fillId="0" borderId="41" xfId="0" applyNumberFormat="1" applyFont="1" applyBorder="1" applyAlignment="1">
      <alignment horizontal="center" vertical="center" wrapText="1"/>
    </xf>
    <xf numFmtId="0" fontId="15" fillId="0" borderId="5" xfId="0" applyFont="1" applyBorder="1" applyAlignment="1">
      <alignment horizontal="center" vertical="center"/>
    </xf>
    <xf numFmtId="9" fontId="1" fillId="0" borderId="0" xfId="6" applyFont="1" applyFill="1"/>
    <xf numFmtId="4" fontId="12" fillId="0" borderId="30" xfId="0" applyNumberFormat="1" applyFont="1" applyFill="1" applyBorder="1" applyAlignment="1">
      <alignment horizontal="center" vertical="center"/>
    </xf>
    <xf numFmtId="2" fontId="1" fillId="0" borderId="0" xfId="0" applyNumberFormat="1" applyFont="1" applyFill="1"/>
    <xf numFmtId="0" fontId="5" fillId="0" borderId="50" xfId="0" applyFont="1" applyFill="1" applyBorder="1" applyAlignment="1">
      <alignment horizontal="center" vertical="center" wrapText="1"/>
    </xf>
    <xf numFmtId="43" fontId="5" fillId="0" borderId="22" xfId="0" applyNumberFormat="1" applyFont="1" applyFill="1" applyBorder="1" applyAlignment="1">
      <alignment horizontal="center" vertical="center" wrapText="1"/>
    </xf>
    <xf numFmtId="164" fontId="1" fillId="0" borderId="6" xfId="0" applyNumberFormat="1" applyFont="1" applyFill="1" applyBorder="1" applyAlignment="1">
      <alignment horizontal="center" vertical="center" wrapText="1"/>
    </xf>
    <xf numFmtId="0" fontId="1" fillId="0" borderId="0" xfId="0" applyFont="1" applyFill="1" applyAlignment="1"/>
    <xf numFmtId="43" fontId="5" fillId="0" borderId="30" xfId="0" applyNumberFormat="1" applyFont="1" applyFill="1" applyBorder="1" applyAlignment="1">
      <alignment horizontal="center" vertical="center" wrapText="1"/>
    </xf>
    <xf numFmtId="164" fontId="5" fillId="0" borderId="30" xfId="0" applyNumberFormat="1" applyFont="1" applyFill="1" applyBorder="1" applyAlignment="1">
      <alignment horizontal="center" vertical="center" wrapText="1"/>
    </xf>
    <xf numFmtId="0" fontId="1" fillId="0" borderId="8" xfId="0" applyFont="1" applyBorder="1" applyAlignment="1">
      <alignment horizontal="center" vertical="center" textRotation="90" wrapText="1"/>
    </xf>
    <xf numFmtId="0" fontId="1" fillId="0" borderId="27" xfId="0" applyFont="1" applyBorder="1" applyAlignment="1">
      <alignment horizontal="center" vertical="center" textRotation="90" wrapText="1"/>
    </xf>
    <xf numFmtId="0" fontId="1" fillId="0" borderId="21" xfId="0" applyFont="1" applyBorder="1" applyAlignment="1">
      <alignment horizontal="center" vertical="center"/>
    </xf>
    <xf numFmtId="0" fontId="1" fillId="0" borderId="22" xfId="0" applyFont="1" applyBorder="1" applyAlignment="1">
      <alignment horizontal="center" vertical="center"/>
    </xf>
    <xf numFmtId="4" fontId="1" fillId="0" borderId="0" xfId="0" applyNumberFormat="1" applyFont="1" applyFill="1"/>
    <xf numFmtId="3" fontId="5" fillId="0" borderId="30" xfId="0" applyNumberFormat="1" applyFont="1" applyFill="1" applyBorder="1" applyAlignment="1">
      <alignment horizontal="center" vertical="center"/>
    </xf>
    <xf numFmtId="0" fontId="1" fillId="0" borderId="0" xfId="0" applyFont="1" applyFill="1" applyAlignment="1">
      <alignment wrapText="1"/>
    </xf>
    <xf numFmtId="4" fontId="5" fillId="0" borderId="34" xfId="0" applyNumberFormat="1" applyFont="1" applyBorder="1" applyAlignment="1">
      <alignment horizontal="center" vertical="center"/>
    </xf>
    <xf numFmtId="0" fontId="1" fillId="0" borderId="2" xfId="0" applyFont="1" applyBorder="1" applyAlignment="1">
      <alignment horizontal="center" vertical="center" wrapText="1"/>
    </xf>
    <xf numFmtId="0" fontId="16" fillId="0" borderId="30" xfId="0" applyFont="1" applyBorder="1" applyAlignment="1">
      <alignment horizontal="center" vertical="center"/>
    </xf>
    <xf numFmtId="1" fontId="16" fillId="0" borderId="30" xfId="0" applyNumberFormat="1" applyFont="1" applyBorder="1" applyAlignment="1">
      <alignment horizontal="center" vertical="center"/>
    </xf>
    <xf numFmtId="0" fontId="16" fillId="0" borderId="30" xfId="0" applyFont="1" applyFill="1" applyBorder="1" applyAlignment="1">
      <alignment horizontal="center" vertical="center"/>
    </xf>
    <xf numFmtId="0" fontId="1" fillId="0" borderId="32" xfId="0" applyFont="1" applyBorder="1" applyAlignment="1">
      <alignment horizontal="center" vertical="center" wrapText="1"/>
    </xf>
    <xf numFmtId="0" fontId="16" fillId="0" borderId="33" xfId="0" applyFont="1" applyBorder="1" applyAlignment="1">
      <alignment horizontal="center" vertical="center"/>
    </xf>
    <xf numFmtId="0" fontId="16" fillId="0" borderId="34" xfId="0" applyFont="1" applyFill="1" applyBorder="1" applyAlignment="1">
      <alignment horizontal="center" vertical="center"/>
    </xf>
    <xf numFmtId="0" fontId="15" fillId="0" borderId="2" xfId="0" applyFont="1" applyBorder="1" applyAlignment="1">
      <alignment horizontal="center" vertical="center"/>
    </xf>
    <xf numFmtId="0" fontId="15" fillId="0" borderId="21" xfId="0" applyFont="1" applyBorder="1" applyAlignment="1">
      <alignment horizontal="center" vertical="center"/>
    </xf>
    <xf numFmtId="4" fontId="15" fillId="0" borderId="22"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left" vertical="center" wrapText="1"/>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2" fillId="0" borderId="29" xfId="0" applyFont="1" applyBorder="1" applyAlignment="1">
      <alignment horizontal="left" vertical="center" wrapText="1"/>
    </xf>
    <xf numFmtId="0" fontId="1" fillId="0" borderId="29"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0" xfId="0" applyFont="1" applyFill="1"/>
    <xf numFmtId="0" fontId="5" fillId="0" borderId="29" xfId="0" applyFont="1" applyBorder="1" applyAlignment="1">
      <alignment horizontal="left" vertical="center" wrapText="1"/>
    </xf>
    <xf numFmtId="0" fontId="5" fillId="0" borderId="29" xfId="0" applyFont="1" applyBorder="1" applyAlignment="1">
      <alignment horizontal="center" vertical="center" wrapText="1"/>
    </xf>
    <xf numFmtId="0" fontId="5" fillId="0" borderId="29" xfId="0" applyFont="1" applyBorder="1" applyAlignment="1">
      <alignment horizontal="center" vertical="center"/>
    </xf>
    <xf numFmtId="0" fontId="5" fillId="0" borderId="29" xfId="0" applyFont="1" applyFill="1" applyBorder="1" applyAlignment="1">
      <alignment horizontal="center" vertical="center"/>
    </xf>
    <xf numFmtId="0" fontId="5" fillId="0" borderId="29" xfId="0" applyFont="1" applyFill="1" applyBorder="1" applyAlignment="1">
      <alignment horizontal="left" vertical="center" wrapText="1"/>
    </xf>
    <xf numFmtId="164" fontId="9" fillId="0" borderId="29" xfId="0" applyNumberFormat="1" applyFont="1" applyFill="1" applyBorder="1" applyAlignment="1">
      <alignment vertical="top" wrapText="1"/>
    </xf>
    <xf numFmtId="0" fontId="2" fillId="0" borderId="21" xfId="0" applyFont="1" applyBorder="1" applyAlignment="1">
      <alignment horizontal="left" vertical="center" wrapText="1"/>
    </xf>
    <xf numFmtId="4" fontId="5" fillId="0" borderId="30" xfId="0" applyNumberFormat="1" applyFont="1" applyFill="1" applyBorder="1" applyAlignment="1">
      <alignment horizontal="center" vertical="center"/>
    </xf>
    <xf numFmtId="164" fontId="1" fillId="0" borderId="45" xfId="0" applyNumberFormat="1" applyFont="1" applyFill="1" applyBorder="1" applyAlignment="1">
      <alignment horizontal="center" vertical="center" wrapText="1"/>
    </xf>
    <xf numFmtId="0" fontId="1" fillId="0" borderId="29" xfId="0" applyFont="1" applyFill="1" applyBorder="1" applyAlignment="1">
      <alignment horizontal="left" vertical="center" wrapText="1"/>
    </xf>
    <xf numFmtId="164" fontId="5" fillId="0" borderId="45" xfId="0" applyNumberFormat="1" applyFont="1" applyFill="1" applyBorder="1" applyAlignment="1">
      <alignment horizontal="center" vertical="center" wrapText="1"/>
    </xf>
    <xf numFmtId="165" fontId="5" fillId="0" borderId="5" xfId="0" applyNumberFormat="1" applyFont="1" applyFill="1" applyBorder="1" applyAlignment="1">
      <alignment horizontal="center" vertical="center"/>
    </xf>
    <xf numFmtId="0" fontId="1" fillId="0" borderId="29" xfId="0" applyFont="1" applyFill="1" applyBorder="1" applyAlignment="1">
      <alignment horizontal="center" vertical="center" wrapText="1"/>
    </xf>
    <xf numFmtId="164" fontId="2" fillId="0" borderId="29" xfId="0" applyNumberFormat="1" applyFont="1" applyFill="1" applyBorder="1" applyAlignment="1">
      <alignment horizontal="center" vertical="center" wrapText="1"/>
    </xf>
    <xf numFmtId="0" fontId="3" fillId="0" borderId="29" xfId="0" applyFont="1" applyBorder="1" applyAlignment="1">
      <alignment horizontal="left" vertical="center" wrapText="1"/>
    </xf>
    <xf numFmtId="0" fontId="3" fillId="0" borderId="29" xfId="0" applyFont="1" applyBorder="1" applyAlignment="1">
      <alignment horizontal="left" vertical="top" wrapText="1"/>
    </xf>
    <xf numFmtId="0" fontId="5" fillId="0" borderId="50" xfId="0" applyFont="1" applyBorder="1" applyAlignment="1">
      <alignment horizontal="center" vertical="center" wrapText="1"/>
    </xf>
    <xf numFmtId="0" fontId="1" fillId="0" borderId="5" xfId="0" applyFont="1" applyFill="1" applyBorder="1" applyAlignment="1">
      <alignment horizontal="center" vertical="center" wrapText="1"/>
    </xf>
    <xf numFmtId="0" fontId="3" fillId="0" borderId="33" xfId="0" applyFont="1" applyBorder="1" applyAlignment="1">
      <alignment horizontal="left" vertical="top" wrapText="1"/>
    </xf>
    <xf numFmtId="164" fontId="1" fillId="0" borderId="30" xfId="0" applyNumberFormat="1" applyFont="1" applyFill="1" applyBorder="1" applyAlignment="1">
      <alignment horizontal="center" vertical="center" wrapText="1"/>
    </xf>
    <xf numFmtId="164" fontId="2" fillId="0" borderId="21" xfId="0" applyNumberFormat="1" applyFont="1" applyFill="1" applyBorder="1" applyAlignment="1">
      <alignment vertical="top" wrapText="1"/>
    </xf>
    <xf numFmtId="165" fontId="5" fillId="0" borderId="29" xfId="0" applyNumberFormat="1" applyFont="1" applyFill="1" applyBorder="1" applyAlignment="1">
      <alignment horizontal="center" vertical="center"/>
    </xf>
    <xf numFmtId="0" fontId="5" fillId="0" borderId="29" xfId="0" applyFont="1" applyFill="1" applyBorder="1" applyAlignment="1">
      <alignment horizontal="center" vertical="center" wrapText="1"/>
    </xf>
    <xf numFmtId="0" fontId="5" fillId="3" borderId="29"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3" borderId="27" xfId="0" applyNumberFormat="1" applyFont="1" applyFill="1" applyBorder="1" applyAlignment="1" applyProtection="1">
      <alignment vertical="center" wrapText="1"/>
    </xf>
    <xf numFmtId="0" fontId="1" fillId="3" borderId="27" xfId="0" applyFont="1" applyFill="1" applyBorder="1" applyAlignment="1">
      <alignment horizontal="right" vertical="center" wrapText="1"/>
    </xf>
    <xf numFmtId="164" fontId="1" fillId="0" borderId="44" xfId="2" applyNumberFormat="1" applyFont="1" applyBorder="1" applyAlignment="1">
      <alignment horizontal="center" vertical="center"/>
    </xf>
    <xf numFmtId="164" fontId="2" fillId="0" borderId="45" xfId="2" applyNumberFormat="1" applyFont="1" applyBorder="1" applyAlignment="1">
      <alignment horizontal="center" vertical="center"/>
    </xf>
    <xf numFmtId="164" fontId="1" fillId="0" borderId="43" xfId="2" applyNumberFormat="1" applyFont="1" applyBorder="1" applyAlignment="1">
      <alignment horizontal="center" vertical="center"/>
    </xf>
    <xf numFmtId="0" fontId="12" fillId="3" borderId="29" xfId="0" applyFont="1" applyFill="1" applyBorder="1" applyAlignment="1">
      <alignment horizontal="left" vertical="center" wrapText="1"/>
    </xf>
    <xf numFmtId="0" fontId="5" fillId="3" borderId="29" xfId="0" applyFont="1" applyFill="1" applyBorder="1" applyAlignment="1">
      <alignment horizontal="right" vertical="center" wrapText="1"/>
    </xf>
    <xf numFmtId="0" fontId="3" fillId="3" borderId="29" xfId="0" applyFont="1" applyFill="1" applyBorder="1" applyAlignment="1">
      <alignment horizontal="left" vertical="center" wrapText="1"/>
    </xf>
    <xf numFmtId="0" fontId="3" fillId="3" borderId="29" xfId="0" applyFont="1" applyFill="1" applyBorder="1" applyAlignment="1">
      <alignment horizontal="left" vertical="top" wrapText="1"/>
    </xf>
    <xf numFmtId="0" fontId="15" fillId="3" borderId="29" xfId="0" applyFont="1" applyFill="1" applyBorder="1" applyAlignment="1">
      <alignment horizontal="left" vertical="center" wrapText="1"/>
    </xf>
    <xf numFmtId="0" fontId="1" fillId="0" borderId="15"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right"/>
    </xf>
    <xf numFmtId="0" fontId="1" fillId="0" borderId="10" xfId="0" applyFont="1" applyBorder="1" applyAlignment="1">
      <alignment horizontal="left"/>
    </xf>
    <xf numFmtId="0" fontId="1" fillId="0" borderId="13" xfId="0" applyFont="1" applyBorder="1" applyAlignment="1">
      <alignment horizontal="left"/>
    </xf>
    <xf numFmtId="0" fontId="1" fillId="0" borderId="1" xfId="0" applyFont="1" applyBorder="1" applyAlignment="1">
      <alignment horizontal="center" wrapText="1"/>
    </xf>
    <xf numFmtId="0" fontId="2" fillId="0" borderId="0" xfId="0" applyFont="1" applyAlignment="1">
      <alignment horizontal="right" vertical="justify"/>
    </xf>
    <xf numFmtId="164" fontId="2" fillId="0" borderId="40" xfId="0" applyNumberFormat="1" applyFont="1" applyBorder="1" applyAlignment="1">
      <alignment horizontal="left"/>
    </xf>
    <xf numFmtId="0" fontId="2" fillId="0" borderId="0" xfId="0" applyFont="1" applyAlignment="1">
      <alignment horizontal="center"/>
    </xf>
    <xf numFmtId="0" fontId="1" fillId="0" borderId="15" xfId="0" applyFont="1" applyBorder="1" applyAlignment="1">
      <alignment horizontal="center" vertical="top"/>
    </xf>
    <xf numFmtId="164" fontId="2" fillId="0" borderId="38" xfId="0" applyNumberFormat="1" applyFont="1" applyBorder="1" applyAlignment="1">
      <alignment horizontal="left"/>
    </xf>
    <xf numFmtId="0" fontId="1" fillId="0" borderId="0" xfId="0" applyFont="1" applyAlignment="1">
      <alignment horizontal="center" vertical="justify"/>
    </xf>
    <xf numFmtId="0" fontId="2" fillId="0" borderId="1" xfId="0" applyFont="1" applyBorder="1" applyAlignment="1">
      <alignment horizontal="center"/>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8" xfId="0" applyFont="1" applyBorder="1" applyAlignment="1">
      <alignment horizontal="center" vertical="center" wrapText="1"/>
    </xf>
    <xf numFmtId="0" fontId="2" fillId="0" borderId="0" xfId="0" applyFont="1" applyAlignment="1">
      <alignment horizontal="right"/>
    </xf>
    <xf numFmtId="164" fontId="1" fillId="0" borderId="38" xfId="0" applyNumberFormat="1" applyFont="1" applyBorder="1" applyAlignment="1">
      <alignment horizontal="center"/>
    </xf>
    <xf numFmtId="164" fontId="1" fillId="0" borderId="29" xfId="0" applyNumberFormat="1" applyFont="1" applyBorder="1" applyAlignment="1">
      <alignment horizontal="left" vertical="top" wrapText="1"/>
    </xf>
    <xf numFmtId="164" fontId="1" fillId="0" borderId="30" xfId="0" applyNumberFormat="1" applyFont="1" applyBorder="1" applyAlignment="1">
      <alignment horizontal="left" vertical="top" wrapText="1"/>
    </xf>
    <xf numFmtId="0" fontId="1" fillId="0" borderId="2"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17"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164" fontId="1" fillId="0" borderId="21" xfId="0" applyNumberFormat="1" applyFont="1" applyBorder="1" applyAlignment="1">
      <alignment horizontal="left" vertical="top" wrapText="1"/>
    </xf>
    <xf numFmtId="164" fontId="1" fillId="0" borderId="22" xfId="0" applyNumberFormat="1" applyFont="1" applyBorder="1" applyAlignment="1">
      <alignment horizontal="left" vertical="top" wrapText="1"/>
    </xf>
    <xf numFmtId="0" fontId="2" fillId="0" borderId="36" xfId="0" applyFont="1" applyBorder="1" applyAlignment="1">
      <alignment horizontal="right"/>
    </xf>
    <xf numFmtId="0" fontId="2" fillId="0" borderId="37" xfId="0" applyFont="1" applyBorder="1" applyAlignment="1">
      <alignment horizontal="right"/>
    </xf>
    <xf numFmtId="0" fontId="2" fillId="0" borderId="2"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1" fillId="0" borderId="5" xfId="0" applyFont="1" applyBorder="1" applyAlignment="1">
      <alignment horizontal="right"/>
    </xf>
    <xf numFmtId="0" fontId="1" fillId="0" borderId="29" xfId="0" applyFont="1" applyBorder="1" applyAlignment="1">
      <alignment horizontal="right"/>
    </xf>
    <xf numFmtId="0" fontId="1" fillId="0" borderId="30" xfId="0" applyFont="1" applyBorder="1" applyAlignment="1">
      <alignment horizontal="right"/>
    </xf>
    <xf numFmtId="0" fontId="2" fillId="0" borderId="5" xfId="0" applyFont="1" applyBorder="1" applyAlignment="1">
      <alignment horizontal="right"/>
    </xf>
    <xf numFmtId="0" fontId="2" fillId="0" borderId="29" xfId="0" applyFont="1" applyBorder="1" applyAlignment="1">
      <alignment horizontal="right"/>
    </xf>
    <xf numFmtId="0" fontId="2" fillId="0" borderId="30" xfId="0" applyFont="1" applyBorder="1" applyAlignment="1">
      <alignment horizontal="right"/>
    </xf>
    <xf numFmtId="0" fontId="2" fillId="0" borderId="32" xfId="0" applyFont="1" applyBorder="1" applyAlignment="1">
      <alignment horizontal="right"/>
    </xf>
    <xf numFmtId="0" fontId="2" fillId="0" borderId="33" xfId="0" applyFont="1" applyBorder="1" applyAlignment="1">
      <alignment horizontal="right"/>
    </xf>
    <xf numFmtId="0" fontId="2" fillId="0" borderId="34" xfId="0" applyFont="1" applyBorder="1" applyAlignment="1">
      <alignment horizontal="right"/>
    </xf>
    <xf numFmtId="0" fontId="2"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49" xfId="0" applyFont="1" applyBorder="1" applyAlignment="1">
      <alignment horizontal="center" vertical="center"/>
    </xf>
    <xf numFmtId="0" fontId="1" fillId="0" borderId="42" xfId="0" applyFont="1" applyBorder="1" applyAlignment="1">
      <alignment horizontal="center" vertical="center"/>
    </xf>
    <xf numFmtId="0" fontId="1" fillId="0" borderId="51" xfId="0" applyFont="1" applyBorder="1" applyAlignment="1">
      <alignment horizontal="center" vertical="center"/>
    </xf>
    <xf numFmtId="2" fontId="1" fillId="0" borderId="0" xfId="0" applyNumberFormat="1" applyFont="1" applyAlignment="1">
      <alignment horizontal="right" vertical="center"/>
    </xf>
    <xf numFmtId="0" fontId="1" fillId="0" borderId="21" xfId="0" applyFont="1" applyBorder="1" applyAlignment="1">
      <alignment horizontal="center" vertical="center" textRotation="90" wrapText="1"/>
    </xf>
    <xf numFmtId="0" fontId="1" fillId="0" borderId="27" xfId="0" applyFont="1" applyBorder="1" applyAlignment="1">
      <alignment horizontal="center" vertical="center" textRotation="90" wrapText="1"/>
    </xf>
    <xf numFmtId="0" fontId="1" fillId="0" borderId="21" xfId="0" applyFont="1" applyBorder="1" applyAlignment="1">
      <alignment horizontal="center" vertical="center"/>
    </xf>
    <xf numFmtId="0" fontId="1" fillId="0" borderId="27" xfId="0" applyFont="1" applyBorder="1" applyAlignment="1">
      <alignment horizontal="center" vertical="center"/>
    </xf>
    <xf numFmtId="0" fontId="1" fillId="0" borderId="21" xfId="0" applyFont="1" applyBorder="1" applyAlignment="1">
      <alignment horizontal="center" vertical="center" textRotation="90"/>
    </xf>
    <xf numFmtId="0" fontId="1" fillId="0" borderId="27" xfId="0" applyFont="1" applyBorder="1" applyAlignment="1">
      <alignment horizontal="center" vertical="center" textRotation="90"/>
    </xf>
    <xf numFmtId="164" fontId="1" fillId="0" borderId="0" xfId="0" applyNumberFormat="1" applyFont="1" applyAlignment="1">
      <alignment horizontal="center" vertical="center"/>
    </xf>
    <xf numFmtId="165" fontId="1" fillId="0" borderId="38" xfId="0" applyNumberFormat="1" applyFont="1" applyBorder="1" applyAlignment="1">
      <alignment horizontal="left" wrapText="1"/>
    </xf>
    <xf numFmtId="0" fontId="1" fillId="0" borderId="22" xfId="0" applyFont="1" applyBorder="1" applyAlignment="1">
      <alignment horizontal="center" vertical="center" textRotation="90" wrapText="1"/>
    </xf>
    <xf numFmtId="0" fontId="1" fillId="0" borderId="28" xfId="0" applyFont="1" applyBorder="1" applyAlignment="1">
      <alignment horizontal="center" vertical="center" textRotation="90" wrapText="1"/>
    </xf>
    <xf numFmtId="165" fontId="1" fillId="0" borderId="1" xfId="0" applyNumberFormat="1" applyFont="1" applyBorder="1" applyAlignment="1">
      <alignment wrapText="1"/>
    </xf>
    <xf numFmtId="0" fontId="9" fillId="0" borderId="46" xfId="3" applyFont="1" applyBorder="1" applyAlignment="1">
      <alignment horizontal="right" wrapText="1"/>
    </xf>
    <xf numFmtId="0" fontId="9" fillId="0" borderId="48" xfId="3" applyFont="1" applyBorder="1" applyAlignment="1">
      <alignment horizontal="right" wrapText="1"/>
    </xf>
    <xf numFmtId="0" fontId="9" fillId="0" borderId="13" xfId="3" applyFont="1" applyBorder="1" applyAlignment="1">
      <alignment horizontal="right" wrapText="1"/>
    </xf>
    <xf numFmtId="0" fontId="9" fillId="0" borderId="14" xfId="3" applyFont="1" applyBorder="1" applyAlignment="1">
      <alignment horizontal="right" wrapText="1"/>
    </xf>
    <xf numFmtId="0" fontId="5" fillId="0" borderId="17" xfId="0" applyFont="1" applyBorder="1" applyAlignment="1">
      <alignment horizontal="center" vertical="center" textRotation="90" wrapText="1"/>
    </xf>
    <xf numFmtId="0" fontId="5" fillId="0" borderId="23" xfId="0" applyFont="1" applyBorder="1" applyAlignment="1">
      <alignment horizontal="center" vertical="center" textRotation="90" wrapText="1"/>
    </xf>
    <xf numFmtId="0" fontId="5" fillId="0" borderId="48" xfId="0" applyFont="1" applyBorder="1" applyAlignment="1">
      <alignment horizontal="center" vertical="center" textRotation="90" wrapText="1"/>
    </xf>
    <xf numFmtId="0" fontId="1" fillId="0" borderId="2" xfId="0" applyFont="1" applyBorder="1" applyAlignment="1">
      <alignment horizontal="center" vertical="center"/>
    </xf>
    <xf numFmtId="0" fontId="1" fillId="0" borderId="22" xfId="0" applyFont="1" applyBorder="1" applyAlignment="1">
      <alignment horizontal="center" vertical="center"/>
    </xf>
    <xf numFmtId="0" fontId="9" fillId="0" borderId="10" xfId="3" applyFont="1" applyBorder="1" applyAlignment="1">
      <alignment horizontal="right" wrapText="1"/>
    </xf>
    <xf numFmtId="0" fontId="1" fillId="0" borderId="32"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0" fontId="1" fillId="0" borderId="33" xfId="0" applyFont="1" applyBorder="1" applyAlignment="1">
      <alignment horizontal="center" vertical="center"/>
    </xf>
    <xf numFmtId="0" fontId="1" fillId="0" borderId="33" xfId="0" applyFont="1" applyBorder="1" applyAlignment="1">
      <alignment horizontal="center" vertical="center" textRotation="90"/>
    </xf>
    <xf numFmtId="0" fontId="1" fillId="0" borderId="34" xfId="0" applyFont="1" applyBorder="1" applyAlignment="1">
      <alignment horizontal="center" vertical="center" textRotation="90" wrapText="1"/>
    </xf>
    <xf numFmtId="0" fontId="5" fillId="0" borderId="5" xfId="0" applyFont="1" applyBorder="1" applyAlignment="1">
      <alignment horizontal="center" vertical="center" textRotation="90" wrapText="1"/>
    </xf>
    <xf numFmtId="0" fontId="5" fillId="0" borderId="5" xfId="0" applyFont="1" applyBorder="1" applyAlignment="1">
      <alignment horizontal="center" textRotation="90" wrapText="1"/>
    </xf>
    <xf numFmtId="0" fontId="5" fillId="0" borderId="32" xfId="0" applyFont="1" applyBorder="1" applyAlignment="1">
      <alignment horizontal="center" vertical="center" textRotation="90" wrapText="1"/>
    </xf>
    <xf numFmtId="0" fontId="1" fillId="0" borderId="0" xfId="0" applyFont="1" applyFill="1" applyAlignment="1">
      <alignment horizontal="center" vertical="center" wrapText="1"/>
    </xf>
    <xf numFmtId="0" fontId="1" fillId="0" borderId="23" xfId="0" applyFont="1" applyBorder="1" applyAlignment="1">
      <alignment horizontal="center" vertical="center" textRotation="90" wrapText="1"/>
    </xf>
    <xf numFmtId="0" fontId="1" fillId="0" borderId="44" xfId="0" applyFont="1" applyBorder="1" applyAlignment="1">
      <alignment horizontal="center" vertical="center" textRotation="90" wrapText="1"/>
    </xf>
    <xf numFmtId="0" fontId="1" fillId="0" borderId="27" xfId="0" applyFont="1" applyFill="1" applyBorder="1" applyAlignment="1">
      <alignment horizontal="center" vertical="center" textRotation="90" wrapText="1"/>
    </xf>
    <xf numFmtId="0" fontId="1" fillId="0" borderId="23" xfId="0" applyFont="1" applyFill="1" applyBorder="1" applyAlignment="1">
      <alignment horizontal="center" vertical="center" textRotation="90" wrapText="1"/>
    </xf>
    <xf numFmtId="0" fontId="2" fillId="0" borderId="10" xfId="3" applyFont="1" applyBorder="1" applyAlignment="1">
      <alignment horizontal="right" wrapText="1"/>
    </xf>
    <xf numFmtId="0" fontId="2" fillId="0" borderId="13" xfId="3" applyFont="1" applyBorder="1" applyAlignment="1">
      <alignment horizontal="right" wrapText="1"/>
    </xf>
    <xf numFmtId="0" fontId="2" fillId="0" borderId="14" xfId="3" applyFont="1" applyBorder="1" applyAlignment="1">
      <alignment horizontal="right" wrapText="1"/>
    </xf>
    <xf numFmtId="0" fontId="5" fillId="0" borderId="27" xfId="0" applyFont="1" applyBorder="1" applyAlignment="1">
      <alignment horizontal="center" vertical="center" textRotation="90" wrapText="1"/>
    </xf>
    <xf numFmtId="0" fontId="5" fillId="0" borderId="44" xfId="0" applyFont="1" applyBorder="1" applyAlignment="1">
      <alignment horizontal="center" vertical="center" textRotation="90" wrapText="1"/>
    </xf>
    <xf numFmtId="0" fontId="5" fillId="0" borderId="27" xfId="0" applyFont="1" applyFill="1" applyBorder="1" applyAlignment="1">
      <alignment horizontal="center" vertical="center" textRotation="90"/>
    </xf>
    <xf numFmtId="0" fontId="5" fillId="0" borderId="23" xfId="0" applyFont="1" applyFill="1" applyBorder="1" applyAlignment="1">
      <alignment horizontal="center" vertical="center" textRotation="90"/>
    </xf>
    <xf numFmtId="0" fontId="9" fillId="0" borderId="47" xfId="3" applyFont="1" applyBorder="1" applyAlignment="1">
      <alignment horizontal="right" wrapText="1"/>
    </xf>
    <xf numFmtId="0" fontId="5" fillId="0" borderId="29" xfId="0" applyFont="1" applyBorder="1" applyAlignment="1">
      <alignment horizontal="center" vertical="center" textRotation="90" wrapText="1"/>
    </xf>
    <xf numFmtId="0" fontId="1" fillId="0" borderId="0" xfId="0" applyFont="1" applyFill="1" applyAlignment="1">
      <alignment horizontal="center" wrapText="1"/>
    </xf>
    <xf numFmtId="0" fontId="2" fillId="0" borderId="46" xfId="3" applyFont="1" applyBorder="1" applyAlignment="1">
      <alignment horizontal="right" wrapText="1"/>
    </xf>
    <xf numFmtId="0" fontId="2" fillId="0" borderId="48" xfId="3" applyFont="1" applyBorder="1" applyAlignment="1">
      <alignment horizontal="right" wrapText="1"/>
    </xf>
    <xf numFmtId="165" fontId="1" fillId="0" borderId="1" xfId="0" applyNumberFormat="1" applyFont="1" applyBorder="1" applyAlignment="1">
      <alignment horizontal="right" wrapText="1"/>
    </xf>
    <xf numFmtId="49" fontId="1" fillId="0" borderId="17" xfId="0" applyNumberFormat="1" applyFont="1" applyBorder="1" applyAlignment="1">
      <alignment horizontal="center" vertical="center" textRotation="90"/>
    </xf>
    <xf numFmtId="49" fontId="1" fillId="0" borderId="23" xfId="0" applyNumberFormat="1" applyFont="1" applyBorder="1" applyAlignment="1">
      <alignment horizontal="center" vertical="center" textRotation="90"/>
    </xf>
    <xf numFmtId="49" fontId="1" fillId="0" borderId="48" xfId="0" applyNumberFormat="1" applyFont="1" applyBorder="1" applyAlignment="1">
      <alignment horizontal="center" vertical="center" textRotation="90"/>
    </xf>
    <xf numFmtId="49" fontId="15" fillId="0" borderId="17" xfId="0" applyNumberFormat="1" applyFont="1" applyBorder="1" applyAlignment="1">
      <alignment horizontal="center" vertical="center" textRotation="90"/>
    </xf>
    <xf numFmtId="49" fontId="15" fillId="0" borderId="23" xfId="0" applyNumberFormat="1" applyFont="1" applyBorder="1" applyAlignment="1">
      <alignment horizontal="center" vertical="center" textRotation="90"/>
    </xf>
    <xf numFmtId="49" fontId="15" fillId="0" borderId="48" xfId="0" applyNumberFormat="1" applyFont="1" applyBorder="1" applyAlignment="1">
      <alignment horizontal="center" vertical="center" textRotation="90"/>
    </xf>
  </cellXfs>
  <cellStyles count="8">
    <cellStyle name="Komats 2" xfId="7" xr:uid="{80FEB3D0-7606-4273-9087-A39283A83186}"/>
    <cellStyle name="Normal 2" xfId="2" xr:uid="{00000000-0005-0000-0000-000002000000}"/>
    <cellStyle name="Normal_TameTuristu5-2011-08-06" xfId="4" xr:uid="{00000000-0005-0000-0000-000003000000}"/>
    <cellStyle name="Parasts" xfId="0" builtinId="0"/>
    <cellStyle name="Procenti" xfId="6" builtinId="5"/>
    <cellStyle name="Style 1" xfId="5" xr:uid="{00000000-0005-0000-0000-000005000000}"/>
    <cellStyle name="Обычный_33. OZOLNIEKU NOVADA DOME_OZO SKOLA_TELPU, GAITENU, KAPNU TELPU REMONTS_TAME_VADIMS_2011_02_25_melnraksts" xfId="1" xr:uid="{00000000-0005-0000-0000-000006000000}"/>
    <cellStyle name="Обычный_saulkrasti_tame" xfId="3" xr:uid="{00000000-0005-0000-0000-000007000000}"/>
  </cellStyles>
  <dxfs count="345">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133350</xdr:colOff>
      <xdr:row>31</xdr:row>
      <xdr:rowOff>0</xdr:rowOff>
    </xdr:from>
    <xdr:to>
      <xdr:col>4</xdr:col>
      <xdr:colOff>142875</xdr:colOff>
      <xdr:row>31</xdr:row>
      <xdr:rowOff>0</xdr:rowOff>
    </xdr:to>
    <xdr:sp macro="" textlink="">
      <xdr:nvSpPr>
        <xdr:cNvPr id="2" name="Freeform 6">
          <a:extLst>
            <a:ext uri="{FF2B5EF4-FFF2-40B4-BE49-F238E27FC236}">
              <a16:creationId xmlns:a16="http://schemas.microsoft.com/office/drawing/2014/main" id="{6D9C38E9-260E-4EBE-8CDD-9AC0E023B6D9}"/>
            </a:ext>
          </a:extLst>
        </xdr:cNvPr>
        <xdr:cNvSpPr>
          <a:spLocks/>
        </xdr:cNvSpPr>
      </xdr:nvSpPr>
      <xdr:spPr bwMode="auto">
        <a:xfrm>
          <a:off x="3305175" y="7981950"/>
          <a:ext cx="9525" cy="0"/>
        </a:xfrm>
        <a:custGeom>
          <a:avLst/>
          <a:gdLst>
            <a:gd name="T0" fmla="*/ 2147483646 w 86"/>
            <a:gd name="T1" fmla="*/ 0 h 33"/>
            <a:gd name="T2" fmla="*/ 2147483646 w 86"/>
            <a:gd name="T3" fmla="*/ 0 h 33"/>
            <a:gd name="T4" fmla="*/ 0 w 86"/>
            <a:gd name="T5" fmla="*/ 0 h 33"/>
            <a:gd name="T6" fmla="*/ 2147483646 w 86"/>
            <a:gd name="T7" fmla="*/ 0 h 33"/>
            <a:gd name="T8" fmla="*/ 0 60000 65536"/>
            <a:gd name="T9" fmla="*/ 0 60000 65536"/>
            <a:gd name="T10" fmla="*/ 0 60000 65536"/>
            <a:gd name="T11" fmla="*/ 0 60000 65536"/>
            <a:gd name="T12" fmla="*/ 0 w 86"/>
            <a:gd name="T13" fmla="*/ 0 h 33"/>
            <a:gd name="T14" fmla="*/ 86 w 86"/>
            <a:gd name="T15" fmla="*/ 0 h 33"/>
          </a:gdLst>
          <a:ahLst/>
          <a:cxnLst>
            <a:cxn ang="T8">
              <a:pos x="T0" y="T1"/>
            </a:cxn>
            <a:cxn ang="T9">
              <a:pos x="T2" y="T3"/>
            </a:cxn>
            <a:cxn ang="T10">
              <a:pos x="T4" y="T5"/>
            </a:cxn>
            <a:cxn ang="T11">
              <a:pos x="T6" y="T7"/>
            </a:cxn>
          </a:cxnLst>
          <a:rect l="T12" t="T13" r="T14" b="T15"/>
          <a:pathLst>
            <a:path w="86" h="33">
              <a:moveTo>
                <a:pt x="38" y="30"/>
              </a:moveTo>
              <a:lnTo>
                <a:pt x="86" y="33"/>
              </a:lnTo>
              <a:lnTo>
                <a:pt x="0" y="0"/>
              </a:lnTo>
              <a:lnTo>
                <a:pt x="38" y="3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133350</xdr:colOff>
      <xdr:row>31</xdr:row>
      <xdr:rowOff>0</xdr:rowOff>
    </xdr:from>
    <xdr:to>
      <xdr:col>4</xdr:col>
      <xdr:colOff>142875</xdr:colOff>
      <xdr:row>31</xdr:row>
      <xdr:rowOff>0</xdr:rowOff>
    </xdr:to>
    <xdr:sp macro="" textlink="">
      <xdr:nvSpPr>
        <xdr:cNvPr id="3" name="Freeform 284">
          <a:extLst>
            <a:ext uri="{FF2B5EF4-FFF2-40B4-BE49-F238E27FC236}">
              <a16:creationId xmlns:a16="http://schemas.microsoft.com/office/drawing/2014/main" id="{152857B6-4CC3-48A1-AE52-FBDC84016DBF}"/>
            </a:ext>
          </a:extLst>
        </xdr:cNvPr>
        <xdr:cNvSpPr>
          <a:spLocks/>
        </xdr:cNvSpPr>
      </xdr:nvSpPr>
      <xdr:spPr bwMode="auto">
        <a:xfrm>
          <a:off x="3305175" y="7981950"/>
          <a:ext cx="9525" cy="0"/>
        </a:xfrm>
        <a:custGeom>
          <a:avLst/>
          <a:gdLst>
            <a:gd name="T0" fmla="*/ 2147483646 w 86"/>
            <a:gd name="T1" fmla="*/ 0 h 33"/>
            <a:gd name="T2" fmla="*/ 2147483646 w 86"/>
            <a:gd name="T3" fmla="*/ 0 h 33"/>
            <a:gd name="T4" fmla="*/ 0 w 86"/>
            <a:gd name="T5" fmla="*/ 0 h 33"/>
            <a:gd name="T6" fmla="*/ 2147483646 w 86"/>
            <a:gd name="T7" fmla="*/ 0 h 33"/>
            <a:gd name="T8" fmla="*/ 0 60000 65536"/>
            <a:gd name="T9" fmla="*/ 0 60000 65536"/>
            <a:gd name="T10" fmla="*/ 0 60000 65536"/>
            <a:gd name="T11" fmla="*/ 0 60000 65536"/>
            <a:gd name="T12" fmla="*/ 0 w 86"/>
            <a:gd name="T13" fmla="*/ 0 h 33"/>
            <a:gd name="T14" fmla="*/ 86 w 86"/>
            <a:gd name="T15" fmla="*/ 0 h 33"/>
          </a:gdLst>
          <a:ahLst/>
          <a:cxnLst>
            <a:cxn ang="T8">
              <a:pos x="T0" y="T1"/>
            </a:cxn>
            <a:cxn ang="T9">
              <a:pos x="T2" y="T3"/>
            </a:cxn>
            <a:cxn ang="T10">
              <a:pos x="T4" y="T5"/>
            </a:cxn>
            <a:cxn ang="T11">
              <a:pos x="T6" y="T7"/>
            </a:cxn>
          </a:cxnLst>
          <a:rect l="T12" t="T13" r="T14" b="T15"/>
          <a:pathLst>
            <a:path w="86" h="33">
              <a:moveTo>
                <a:pt x="38" y="30"/>
              </a:moveTo>
              <a:lnTo>
                <a:pt x="86" y="33"/>
              </a:lnTo>
              <a:lnTo>
                <a:pt x="0" y="0"/>
              </a:lnTo>
              <a:lnTo>
                <a:pt x="38" y="3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133350</xdr:colOff>
      <xdr:row>31</xdr:row>
      <xdr:rowOff>0</xdr:rowOff>
    </xdr:from>
    <xdr:to>
      <xdr:col>4</xdr:col>
      <xdr:colOff>142875</xdr:colOff>
      <xdr:row>31</xdr:row>
      <xdr:rowOff>0</xdr:rowOff>
    </xdr:to>
    <xdr:sp macro="" textlink="">
      <xdr:nvSpPr>
        <xdr:cNvPr id="4" name="Freeform 6">
          <a:extLst>
            <a:ext uri="{FF2B5EF4-FFF2-40B4-BE49-F238E27FC236}">
              <a16:creationId xmlns:a16="http://schemas.microsoft.com/office/drawing/2014/main" id="{38AC29D2-F87B-479A-B44B-0CECD3A95AB6}"/>
            </a:ext>
          </a:extLst>
        </xdr:cNvPr>
        <xdr:cNvSpPr>
          <a:spLocks/>
        </xdr:cNvSpPr>
      </xdr:nvSpPr>
      <xdr:spPr bwMode="auto">
        <a:xfrm>
          <a:off x="3743325" y="7391400"/>
          <a:ext cx="9525" cy="0"/>
        </a:xfrm>
        <a:custGeom>
          <a:avLst/>
          <a:gdLst>
            <a:gd name="T0" fmla="*/ 2147483646 w 86"/>
            <a:gd name="T1" fmla="*/ 0 h 33"/>
            <a:gd name="T2" fmla="*/ 2147483646 w 86"/>
            <a:gd name="T3" fmla="*/ 0 h 33"/>
            <a:gd name="T4" fmla="*/ 0 w 86"/>
            <a:gd name="T5" fmla="*/ 0 h 33"/>
            <a:gd name="T6" fmla="*/ 2147483646 w 86"/>
            <a:gd name="T7" fmla="*/ 0 h 33"/>
            <a:gd name="T8" fmla="*/ 0 60000 65536"/>
            <a:gd name="T9" fmla="*/ 0 60000 65536"/>
            <a:gd name="T10" fmla="*/ 0 60000 65536"/>
            <a:gd name="T11" fmla="*/ 0 60000 65536"/>
            <a:gd name="T12" fmla="*/ 0 w 86"/>
            <a:gd name="T13" fmla="*/ 0 h 33"/>
            <a:gd name="T14" fmla="*/ 86 w 86"/>
            <a:gd name="T15" fmla="*/ 0 h 33"/>
          </a:gdLst>
          <a:ahLst/>
          <a:cxnLst>
            <a:cxn ang="T8">
              <a:pos x="T0" y="T1"/>
            </a:cxn>
            <a:cxn ang="T9">
              <a:pos x="T2" y="T3"/>
            </a:cxn>
            <a:cxn ang="T10">
              <a:pos x="T4" y="T5"/>
            </a:cxn>
            <a:cxn ang="T11">
              <a:pos x="T6" y="T7"/>
            </a:cxn>
          </a:cxnLst>
          <a:rect l="T12" t="T13" r="T14" b="T15"/>
          <a:pathLst>
            <a:path w="86" h="33">
              <a:moveTo>
                <a:pt x="38" y="30"/>
              </a:moveTo>
              <a:lnTo>
                <a:pt x="86" y="33"/>
              </a:lnTo>
              <a:lnTo>
                <a:pt x="0" y="0"/>
              </a:lnTo>
              <a:lnTo>
                <a:pt x="38" y="3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133350</xdr:colOff>
      <xdr:row>31</xdr:row>
      <xdr:rowOff>0</xdr:rowOff>
    </xdr:from>
    <xdr:to>
      <xdr:col>4</xdr:col>
      <xdr:colOff>142875</xdr:colOff>
      <xdr:row>31</xdr:row>
      <xdr:rowOff>0</xdr:rowOff>
    </xdr:to>
    <xdr:sp macro="" textlink="">
      <xdr:nvSpPr>
        <xdr:cNvPr id="5" name="Freeform 284">
          <a:extLst>
            <a:ext uri="{FF2B5EF4-FFF2-40B4-BE49-F238E27FC236}">
              <a16:creationId xmlns:a16="http://schemas.microsoft.com/office/drawing/2014/main" id="{7C8E44C6-68F7-4D20-A555-2A31F9F0B3EE}"/>
            </a:ext>
          </a:extLst>
        </xdr:cNvPr>
        <xdr:cNvSpPr>
          <a:spLocks/>
        </xdr:cNvSpPr>
      </xdr:nvSpPr>
      <xdr:spPr bwMode="auto">
        <a:xfrm>
          <a:off x="3743325" y="7391400"/>
          <a:ext cx="9525" cy="0"/>
        </a:xfrm>
        <a:custGeom>
          <a:avLst/>
          <a:gdLst>
            <a:gd name="T0" fmla="*/ 2147483646 w 86"/>
            <a:gd name="T1" fmla="*/ 0 h 33"/>
            <a:gd name="T2" fmla="*/ 2147483646 w 86"/>
            <a:gd name="T3" fmla="*/ 0 h 33"/>
            <a:gd name="T4" fmla="*/ 0 w 86"/>
            <a:gd name="T5" fmla="*/ 0 h 33"/>
            <a:gd name="T6" fmla="*/ 2147483646 w 86"/>
            <a:gd name="T7" fmla="*/ 0 h 33"/>
            <a:gd name="T8" fmla="*/ 0 60000 65536"/>
            <a:gd name="T9" fmla="*/ 0 60000 65536"/>
            <a:gd name="T10" fmla="*/ 0 60000 65536"/>
            <a:gd name="T11" fmla="*/ 0 60000 65536"/>
            <a:gd name="T12" fmla="*/ 0 w 86"/>
            <a:gd name="T13" fmla="*/ 0 h 33"/>
            <a:gd name="T14" fmla="*/ 86 w 86"/>
            <a:gd name="T15" fmla="*/ 0 h 33"/>
          </a:gdLst>
          <a:ahLst/>
          <a:cxnLst>
            <a:cxn ang="T8">
              <a:pos x="T0" y="T1"/>
            </a:cxn>
            <a:cxn ang="T9">
              <a:pos x="T2" y="T3"/>
            </a:cxn>
            <a:cxn ang="T10">
              <a:pos x="T4" y="T5"/>
            </a:cxn>
            <a:cxn ang="T11">
              <a:pos x="T6" y="T7"/>
            </a:cxn>
          </a:cxnLst>
          <a:rect l="T12" t="T13" r="T14" b="T15"/>
          <a:pathLst>
            <a:path w="86" h="33">
              <a:moveTo>
                <a:pt x="38" y="30"/>
              </a:moveTo>
              <a:lnTo>
                <a:pt x="86" y="33"/>
              </a:lnTo>
              <a:lnTo>
                <a:pt x="0" y="0"/>
              </a:lnTo>
              <a:lnTo>
                <a:pt x="38" y="3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extCloud\2019\Olaine,%20Parka%20iela%2016\Ekonomika\Koptame%20Parka%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t a"/>
      <sheetName val="Kops a"/>
      <sheetName val="1a"/>
      <sheetName val="2a"/>
      <sheetName val="3a"/>
      <sheetName val="4a"/>
      <sheetName val="5a"/>
      <sheetName val="6a"/>
      <sheetName val="7a"/>
      <sheetName val="8a"/>
      <sheetName val="9a"/>
      <sheetName val="10a"/>
      <sheetName val="11a"/>
    </sheetNames>
    <sheetDataSet>
      <sheetData sheetId="0" refreshError="1"/>
      <sheetData sheetId="1">
        <row r="6">
          <cell r="D6" t="str">
            <v>Daudzdzīvokļu dzīvojamās ēkas energoefektivitātes paaugstināšana</v>
          </cell>
        </row>
        <row r="7">
          <cell r="D7" t="str">
            <v>Daudzdzīvokļu dzīvojamās ēkas energoefektivitātes paaugstināšana</v>
          </cell>
        </row>
        <row r="8">
          <cell r="D8" t="str">
            <v>Parka iela 16, Olaine, Olaines novads, LV-2114</v>
          </cell>
        </row>
        <row r="9">
          <cell r="D9" t="str">
            <v>LN-15022019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31"/>
  <sheetViews>
    <sheetView view="pageBreakPreview" zoomScaleNormal="100" zoomScaleSheetLayoutView="100" workbookViewId="0">
      <selection activeCell="I33" sqref="I33"/>
    </sheetView>
  </sheetViews>
  <sheetFormatPr defaultRowHeight="11.25" x14ac:dyDescent="0.2"/>
  <cols>
    <col min="1" max="1" width="16.85546875" style="1" customWidth="1"/>
    <col min="2" max="2" width="43.42578125" style="1" customWidth="1"/>
    <col min="3" max="3" width="22.42578125" style="1" customWidth="1"/>
    <col min="4" max="210" width="9.140625" style="1"/>
    <col min="211" max="211" width="1.42578125" style="1" customWidth="1"/>
    <col min="212" max="212" width="2.140625" style="1" customWidth="1"/>
    <col min="213" max="213" width="16.85546875" style="1" customWidth="1"/>
    <col min="214" max="214" width="43.42578125" style="1" customWidth="1"/>
    <col min="215" max="215" width="22.42578125" style="1" customWidth="1"/>
    <col min="216" max="216" width="9.140625" style="1"/>
    <col min="217" max="217" width="13.85546875" style="1" bestFit="1" customWidth="1"/>
    <col min="218" max="466" width="9.140625" style="1"/>
    <col min="467" max="467" width="1.42578125" style="1" customWidth="1"/>
    <col min="468" max="468" width="2.140625" style="1" customWidth="1"/>
    <col min="469" max="469" width="16.85546875" style="1" customWidth="1"/>
    <col min="470" max="470" width="43.42578125" style="1" customWidth="1"/>
    <col min="471" max="471" width="22.42578125" style="1" customWidth="1"/>
    <col min="472" max="472" width="9.140625" style="1"/>
    <col min="473" max="473" width="13.85546875" style="1" bestFit="1" customWidth="1"/>
    <col min="474" max="722" width="9.140625" style="1"/>
    <col min="723" max="723" width="1.42578125" style="1" customWidth="1"/>
    <col min="724" max="724" width="2.140625" style="1" customWidth="1"/>
    <col min="725" max="725" width="16.85546875" style="1" customWidth="1"/>
    <col min="726" max="726" width="43.42578125" style="1" customWidth="1"/>
    <col min="727" max="727" width="22.42578125" style="1" customWidth="1"/>
    <col min="728" max="728" width="9.140625" style="1"/>
    <col min="729" max="729" width="13.85546875" style="1" bestFit="1" customWidth="1"/>
    <col min="730" max="978" width="9.140625" style="1"/>
    <col min="979" max="979" width="1.42578125" style="1" customWidth="1"/>
    <col min="980" max="980" width="2.140625" style="1" customWidth="1"/>
    <col min="981" max="981" width="16.85546875" style="1" customWidth="1"/>
    <col min="982" max="982" width="43.42578125" style="1" customWidth="1"/>
    <col min="983" max="983" width="22.42578125" style="1" customWidth="1"/>
    <col min="984" max="984" width="9.140625" style="1"/>
    <col min="985" max="985" width="13.85546875" style="1" bestFit="1" customWidth="1"/>
    <col min="986" max="1234" width="9.140625" style="1"/>
    <col min="1235" max="1235" width="1.42578125" style="1" customWidth="1"/>
    <col min="1236" max="1236" width="2.140625" style="1" customWidth="1"/>
    <col min="1237" max="1237" width="16.85546875" style="1" customWidth="1"/>
    <col min="1238" max="1238" width="43.42578125" style="1" customWidth="1"/>
    <col min="1239" max="1239" width="22.42578125" style="1" customWidth="1"/>
    <col min="1240" max="1240" width="9.140625" style="1"/>
    <col min="1241" max="1241" width="13.85546875" style="1" bestFit="1" customWidth="1"/>
    <col min="1242" max="1490" width="9.140625" style="1"/>
    <col min="1491" max="1491" width="1.42578125" style="1" customWidth="1"/>
    <col min="1492" max="1492" width="2.140625" style="1" customWidth="1"/>
    <col min="1493" max="1493" width="16.85546875" style="1" customWidth="1"/>
    <col min="1494" max="1494" width="43.42578125" style="1" customWidth="1"/>
    <col min="1495" max="1495" width="22.42578125" style="1" customWidth="1"/>
    <col min="1496" max="1496" width="9.140625" style="1"/>
    <col min="1497" max="1497" width="13.85546875" style="1" bestFit="1" customWidth="1"/>
    <col min="1498" max="1746" width="9.140625" style="1"/>
    <col min="1747" max="1747" width="1.42578125" style="1" customWidth="1"/>
    <col min="1748" max="1748" width="2.140625" style="1" customWidth="1"/>
    <col min="1749" max="1749" width="16.85546875" style="1" customWidth="1"/>
    <col min="1750" max="1750" width="43.42578125" style="1" customWidth="1"/>
    <col min="1751" max="1751" width="22.42578125" style="1" customWidth="1"/>
    <col min="1752" max="1752" width="9.140625" style="1"/>
    <col min="1753" max="1753" width="13.85546875" style="1" bestFit="1" customWidth="1"/>
    <col min="1754" max="2002" width="9.140625" style="1"/>
    <col min="2003" max="2003" width="1.42578125" style="1" customWidth="1"/>
    <col min="2004" max="2004" width="2.140625" style="1" customWidth="1"/>
    <col min="2005" max="2005" width="16.85546875" style="1" customWidth="1"/>
    <col min="2006" max="2006" width="43.42578125" style="1" customWidth="1"/>
    <col min="2007" max="2007" width="22.42578125" style="1" customWidth="1"/>
    <col min="2008" max="2008" width="9.140625" style="1"/>
    <col min="2009" max="2009" width="13.85546875" style="1" bestFit="1" customWidth="1"/>
    <col min="2010" max="2258" width="9.140625" style="1"/>
    <col min="2259" max="2259" width="1.42578125" style="1" customWidth="1"/>
    <col min="2260" max="2260" width="2.140625" style="1" customWidth="1"/>
    <col min="2261" max="2261" width="16.85546875" style="1" customWidth="1"/>
    <col min="2262" max="2262" width="43.42578125" style="1" customWidth="1"/>
    <col min="2263" max="2263" width="22.42578125" style="1" customWidth="1"/>
    <col min="2264" max="2264" width="9.140625" style="1"/>
    <col min="2265" max="2265" width="13.85546875" style="1" bestFit="1" customWidth="1"/>
    <col min="2266" max="2514" width="9.140625" style="1"/>
    <col min="2515" max="2515" width="1.42578125" style="1" customWidth="1"/>
    <col min="2516" max="2516" width="2.140625" style="1" customWidth="1"/>
    <col min="2517" max="2517" width="16.85546875" style="1" customWidth="1"/>
    <col min="2518" max="2518" width="43.42578125" style="1" customWidth="1"/>
    <col min="2519" max="2519" width="22.42578125" style="1" customWidth="1"/>
    <col min="2520" max="2520" width="9.140625" style="1"/>
    <col min="2521" max="2521" width="13.85546875" style="1" bestFit="1" customWidth="1"/>
    <col min="2522" max="2770" width="9.140625" style="1"/>
    <col min="2771" max="2771" width="1.42578125" style="1" customWidth="1"/>
    <col min="2772" max="2772" width="2.140625" style="1" customWidth="1"/>
    <col min="2773" max="2773" width="16.85546875" style="1" customWidth="1"/>
    <col min="2774" max="2774" width="43.42578125" style="1" customWidth="1"/>
    <col min="2775" max="2775" width="22.42578125" style="1" customWidth="1"/>
    <col min="2776" max="2776" width="9.140625" style="1"/>
    <col min="2777" max="2777" width="13.85546875" style="1" bestFit="1" customWidth="1"/>
    <col min="2778" max="3026" width="9.140625" style="1"/>
    <col min="3027" max="3027" width="1.42578125" style="1" customWidth="1"/>
    <col min="3028" max="3028" width="2.140625" style="1" customWidth="1"/>
    <col min="3029" max="3029" width="16.85546875" style="1" customWidth="1"/>
    <col min="3030" max="3030" width="43.42578125" style="1" customWidth="1"/>
    <col min="3031" max="3031" width="22.42578125" style="1" customWidth="1"/>
    <col min="3032" max="3032" width="9.140625" style="1"/>
    <col min="3033" max="3033" width="13.85546875" style="1" bestFit="1" customWidth="1"/>
    <col min="3034" max="3282" width="9.140625" style="1"/>
    <col min="3283" max="3283" width="1.42578125" style="1" customWidth="1"/>
    <col min="3284" max="3284" width="2.140625" style="1" customWidth="1"/>
    <col min="3285" max="3285" width="16.85546875" style="1" customWidth="1"/>
    <col min="3286" max="3286" width="43.42578125" style="1" customWidth="1"/>
    <col min="3287" max="3287" width="22.42578125" style="1" customWidth="1"/>
    <col min="3288" max="3288" width="9.140625" style="1"/>
    <col min="3289" max="3289" width="13.85546875" style="1" bestFit="1" customWidth="1"/>
    <col min="3290" max="3538" width="9.140625" style="1"/>
    <col min="3539" max="3539" width="1.42578125" style="1" customWidth="1"/>
    <col min="3540" max="3540" width="2.140625" style="1" customWidth="1"/>
    <col min="3541" max="3541" width="16.85546875" style="1" customWidth="1"/>
    <col min="3542" max="3542" width="43.42578125" style="1" customWidth="1"/>
    <col min="3543" max="3543" width="22.42578125" style="1" customWidth="1"/>
    <col min="3544" max="3544" width="9.140625" style="1"/>
    <col min="3545" max="3545" width="13.85546875" style="1" bestFit="1" customWidth="1"/>
    <col min="3546" max="3794" width="9.140625" style="1"/>
    <col min="3795" max="3795" width="1.42578125" style="1" customWidth="1"/>
    <col min="3796" max="3796" width="2.140625" style="1" customWidth="1"/>
    <col min="3797" max="3797" width="16.85546875" style="1" customWidth="1"/>
    <col min="3798" max="3798" width="43.42578125" style="1" customWidth="1"/>
    <col min="3799" max="3799" width="22.42578125" style="1" customWidth="1"/>
    <col min="3800" max="3800" width="9.140625" style="1"/>
    <col min="3801" max="3801" width="13.85546875" style="1" bestFit="1" customWidth="1"/>
    <col min="3802" max="4050" width="9.140625" style="1"/>
    <col min="4051" max="4051" width="1.42578125" style="1" customWidth="1"/>
    <col min="4052" max="4052" width="2.140625" style="1" customWidth="1"/>
    <col min="4053" max="4053" width="16.85546875" style="1" customWidth="1"/>
    <col min="4054" max="4054" width="43.42578125" style="1" customWidth="1"/>
    <col min="4055" max="4055" width="22.42578125" style="1" customWidth="1"/>
    <col min="4056" max="4056" width="9.140625" style="1"/>
    <col min="4057" max="4057" width="13.85546875" style="1" bestFit="1" customWidth="1"/>
    <col min="4058" max="4306" width="9.140625" style="1"/>
    <col min="4307" max="4307" width="1.42578125" style="1" customWidth="1"/>
    <col min="4308" max="4308" width="2.140625" style="1" customWidth="1"/>
    <col min="4309" max="4309" width="16.85546875" style="1" customWidth="1"/>
    <col min="4310" max="4310" width="43.42578125" style="1" customWidth="1"/>
    <col min="4311" max="4311" width="22.42578125" style="1" customWidth="1"/>
    <col min="4312" max="4312" width="9.140625" style="1"/>
    <col min="4313" max="4313" width="13.85546875" style="1" bestFit="1" customWidth="1"/>
    <col min="4314" max="4562" width="9.140625" style="1"/>
    <col min="4563" max="4563" width="1.42578125" style="1" customWidth="1"/>
    <col min="4564" max="4564" width="2.140625" style="1" customWidth="1"/>
    <col min="4565" max="4565" width="16.85546875" style="1" customWidth="1"/>
    <col min="4566" max="4566" width="43.42578125" style="1" customWidth="1"/>
    <col min="4567" max="4567" width="22.42578125" style="1" customWidth="1"/>
    <col min="4568" max="4568" width="9.140625" style="1"/>
    <col min="4569" max="4569" width="13.85546875" style="1" bestFit="1" customWidth="1"/>
    <col min="4570" max="4818" width="9.140625" style="1"/>
    <col min="4819" max="4819" width="1.42578125" style="1" customWidth="1"/>
    <col min="4820" max="4820" width="2.140625" style="1" customWidth="1"/>
    <col min="4821" max="4821" width="16.85546875" style="1" customWidth="1"/>
    <col min="4822" max="4822" width="43.42578125" style="1" customWidth="1"/>
    <col min="4823" max="4823" width="22.42578125" style="1" customWidth="1"/>
    <col min="4824" max="4824" width="9.140625" style="1"/>
    <col min="4825" max="4825" width="13.85546875" style="1" bestFit="1" customWidth="1"/>
    <col min="4826" max="5074" width="9.140625" style="1"/>
    <col min="5075" max="5075" width="1.42578125" style="1" customWidth="1"/>
    <col min="5076" max="5076" width="2.140625" style="1" customWidth="1"/>
    <col min="5077" max="5077" width="16.85546875" style="1" customWidth="1"/>
    <col min="5078" max="5078" width="43.42578125" style="1" customWidth="1"/>
    <col min="5079" max="5079" width="22.42578125" style="1" customWidth="1"/>
    <col min="5080" max="5080" width="9.140625" style="1"/>
    <col min="5081" max="5081" width="13.85546875" style="1" bestFit="1" customWidth="1"/>
    <col min="5082" max="5330" width="9.140625" style="1"/>
    <col min="5331" max="5331" width="1.42578125" style="1" customWidth="1"/>
    <col min="5332" max="5332" width="2.140625" style="1" customWidth="1"/>
    <col min="5333" max="5333" width="16.85546875" style="1" customWidth="1"/>
    <col min="5334" max="5334" width="43.42578125" style="1" customWidth="1"/>
    <col min="5335" max="5335" width="22.42578125" style="1" customWidth="1"/>
    <col min="5336" max="5336" width="9.140625" style="1"/>
    <col min="5337" max="5337" width="13.85546875" style="1" bestFit="1" customWidth="1"/>
    <col min="5338" max="5586" width="9.140625" style="1"/>
    <col min="5587" max="5587" width="1.42578125" style="1" customWidth="1"/>
    <col min="5588" max="5588" width="2.140625" style="1" customWidth="1"/>
    <col min="5589" max="5589" width="16.85546875" style="1" customWidth="1"/>
    <col min="5590" max="5590" width="43.42578125" style="1" customWidth="1"/>
    <col min="5591" max="5591" width="22.42578125" style="1" customWidth="1"/>
    <col min="5592" max="5592" width="9.140625" style="1"/>
    <col min="5593" max="5593" width="13.85546875" style="1" bestFit="1" customWidth="1"/>
    <col min="5594" max="5842" width="9.140625" style="1"/>
    <col min="5843" max="5843" width="1.42578125" style="1" customWidth="1"/>
    <col min="5844" max="5844" width="2.140625" style="1" customWidth="1"/>
    <col min="5845" max="5845" width="16.85546875" style="1" customWidth="1"/>
    <col min="5846" max="5846" width="43.42578125" style="1" customWidth="1"/>
    <col min="5847" max="5847" width="22.42578125" style="1" customWidth="1"/>
    <col min="5848" max="5848" width="9.140625" style="1"/>
    <col min="5849" max="5849" width="13.85546875" style="1" bestFit="1" customWidth="1"/>
    <col min="5850" max="6098" width="9.140625" style="1"/>
    <col min="6099" max="6099" width="1.42578125" style="1" customWidth="1"/>
    <col min="6100" max="6100" width="2.140625" style="1" customWidth="1"/>
    <col min="6101" max="6101" width="16.85546875" style="1" customWidth="1"/>
    <col min="6102" max="6102" width="43.42578125" style="1" customWidth="1"/>
    <col min="6103" max="6103" width="22.42578125" style="1" customWidth="1"/>
    <col min="6104" max="6104" width="9.140625" style="1"/>
    <col min="6105" max="6105" width="13.85546875" style="1" bestFit="1" customWidth="1"/>
    <col min="6106" max="6354" width="9.140625" style="1"/>
    <col min="6355" max="6355" width="1.42578125" style="1" customWidth="1"/>
    <col min="6356" max="6356" width="2.140625" style="1" customWidth="1"/>
    <col min="6357" max="6357" width="16.85546875" style="1" customWidth="1"/>
    <col min="6358" max="6358" width="43.42578125" style="1" customWidth="1"/>
    <col min="6359" max="6359" width="22.42578125" style="1" customWidth="1"/>
    <col min="6360" max="6360" width="9.140625" style="1"/>
    <col min="6361" max="6361" width="13.85546875" style="1" bestFit="1" customWidth="1"/>
    <col min="6362" max="6610" width="9.140625" style="1"/>
    <col min="6611" max="6611" width="1.42578125" style="1" customWidth="1"/>
    <col min="6612" max="6612" width="2.140625" style="1" customWidth="1"/>
    <col min="6613" max="6613" width="16.85546875" style="1" customWidth="1"/>
    <col min="6614" max="6614" width="43.42578125" style="1" customWidth="1"/>
    <col min="6615" max="6615" width="22.42578125" style="1" customWidth="1"/>
    <col min="6616" max="6616" width="9.140625" style="1"/>
    <col min="6617" max="6617" width="13.85546875" style="1" bestFit="1" customWidth="1"/>
    <col min="6618" max="6866" width="9.140625" style="1"/>
    <col min="6867" max="6867" width="1.42578125" style="1" customWidth="1"/>
    <col min="6868" max="6868" width="2.140625" style="1" customWidth="1"/>
    <col min="6869" max="6869" width="16.85546875" style="1" customWidth="1"/>
    <col min="6870" max="6870" width="43.42578125" style="1" customWidth="1"/>
    <col min="6871" max="6871" width="22.42578125" style="1" customWidth="1"/>
    <col min="6872" max="6872" width="9.140625" style="1"/>
    <col min="6873" max="6873" width="13.85546875" style="1" bestFit="1" customWidth="1"/>
    <col min="6874" max="7122" width="9.140625" style="1"/>
    <col min="7123" max="7123" width="1.42578125" style="1" customWidth="1"/>
    <col min="7124" max="7124" width="2.140625" style="1" customWidth="1"/>
    <col min="7125" max="7125" width="16.85546875" style="1" customWidth="1"/>
    <col min="7126" max="7126" width="43.42578125" style="1" customWidth="1"/>
    <col min="7127" max="7127" width="22.42578125" style="1" customWidth="1"/>
    <col min="7128" max="7128" width="9.140625" style="1"/>
    <col min="7129" max="7129" width="13.85546875" style="1" bestFit="1" customWidth="1"/>
    <col min="7130" max="7378" width="9.140625" style="1"/>
    <col min="7379" max="7379" width="1.42578125" style="1" customWidth="1"/>
    <col min="7380" max="7380" width="2.140625" style="1" customWidth="1"/>
    <col min="7381" max="7381" width="16.85546875" style="1" customWidth="1"/>
    <col min="7382" max="7382" width="43.42578125" style="1" customWidth="1"/>
    <col min="7383" max="7383" width="22.42578125" style="1" customWidth="1"/>
    <col min="7384" max="7384" width="9.140625" style="1"/>
    <col min="7385" max="7385" width="13.85546875" style="1" bestFit="1" customWidth="1"/>
    <col min="7386" max="7634" width="9.140625" style="1"/>
    <col min="7635" max="7635" width="1.42578125" style="1" customWidth="1"/>
    <col min="7636" max="7636" width="2.140625" style="1" customWidth="1"/>
    <col min="7637" max="7637" width="16.85546875" style="1" customWidth="1"/>
    <col min="7638" max="7638" width="43.42578125" style="1" customWidth="1"/>
    <col min="7639" max="7639" width="22.42578125" style="1" customWidth="1"/>
    <col min="7640" max="7640" width="9.140625" style="1"/>
    <col min="7641" max="7641" width="13.85546875" style="1" bestFit="1" customWidth="1"/>
    <col min="7642" max="7890" width="9.140625" style="1"/>
    <col min="7891" max="7891" width="1.42578125" style="1" customWidth="1"/>
    <col min="7892" max="7892" width="2.140625" style="1" customWidth="1"/>
    <col min="7893" max="7893" width="16.85546875" style="1" customWidth="1"/>
    <col min="7894" max="7894" width="43.42578125" style="1" customWidth="1"/>
    <col min="7895" max="7895" width="22.42578125" style="1" customWidth="1"/>
    <col min="7896" max="7896" width="9.140625" style="1"/>
    <col min="7897" max="7897" width="13.85546875" style="1" bestFit="1" customWidth="1"/>
    <col min="7898" max="8146" width="9.140625" style="1"/>
    <col min="8147" max="8147" width="1.42578125" style="1" customWidth="1"/>
    <col min="8148" max="8148" width="2.140625" style="1" customWidth="1"/>
    <col min="8149" max="8149" width="16.85546875" style="1" customWidth="1"/>
    <col min="8150" max="8150" width="43.42578125" style="1" customWidth="1"/>
    <col min="8151" max="8151" width="22.42578125" style="1" customWidth="1"/>
    <col min="8152" max="8152" width="9.140625" style="1"/>
    <col min="8153" max="8153" width="13.85546875" style="1" bestFit="1" customWidth="1"/>
    <col min="8154" max="8402" width="9.140625" style="1"/>
    <col min="8403" max="8403" width="1.42578125" style="1" customWidth="1"/>
    <col min="8404" max="8404" width="2.140625" style="1" customWidth="1"/>
    <col min="8405" max="8405" width="16.85546875" style="1" customWidth="1"/>
    <col min="8406" max="8406" width="43.42578125" style="1" customWidth="1"/>
    <col min="8407" max="8407" width="22.42578125" style="1" customWidth="1"/>
    <col min="8408" max="8408" width="9.140625" style="1"/>
    <col min="8409" max="8409" width="13.85546875" style="1" bestFit="1" customWidth="1"/>
    <col min="8410" max="8658" width="9.140625" style="1"/>
    <col min="8659" max="8659" width="1.42578125" style="1" customWidth="1"/>
    <col min="8660" max="8660" width="2.140625" style="1" customWidth="1"/>
    <col min="8661" max="8661" width="16.85546875" style="1" customWidth="1"/>
    <col min="8662" max="8662" width="43.42578125" style="1" customWidth="1"/>
    <col min="8663" max="8663" width="22.42578125" style="1" customWidth="1"/>
    <col min="8664" max="8664" width="9.140625" style="1"/>
    <col min="8665" max="8665" width="13.85546875" style="1" bestFit="1" customWidth="1"/>
    <col min="8666" max="8914" width="9.140625" style="1"/>
    <col min="8915" max="8915" width="1.42578125" style="1" customWidth="1"/>
    <col min="8916" max="8916" width="2.140625" style="1" customWidth="1"/>
    <col min="8917" max="8917" width="16.85546875" style="1" customWidth="1"/>
    <col min="8918" max="8918" width="43.42578125" style="1" customWidth="1"/>
    <col min="8919" max="8919" width="22.42578125" style="1" customWidth="1"/>
    <col min="8920" max="8920" width="9.140625" style="1"/>
    <col min="8921" max="8921" width="13.85546875" style="1" bestFit="1" customWidth="1"/>
    <col min="8922" max="9170" width="9.140625" style="1"/>
    <col min="9171" max="9171" width="1.42578125" style="1" customWidth="1"/>
    <col min="9172" max="9172" width="2.140625" style="1" customWidth="1"/>
    <col min="9173" max="9173" width="16.85546875" style="1" customWidth="1"/>
    <col min="9174" max="9174" width="43.42578125" style="1" customWidth="1"/>
    <col min="9175" max="9175" width="22.42578125" style="1" customWidth="1"/>
    <col min="9176" max="9176" width="9.140625" style="1"/>
    <col min="9177" max="9177" width="13.85546875" style="1" bestFit="1" customWidth="1"/>
    <col min="9178" max="9426" width="9.140625" style="1"/>
    <col min="9427" max="9427" width="1.42578125" style="1" customWidth="1"/>
    <col min="9428" max="9428" width="2.140625" style="1" customWidth="1"/>
    <col min="9429" max="9429" width="16.85546875" style="1" customWidth="1"/>
    <col min="9430" max="9430" width="43.42578125" style="1" customWidth="1"/>
    <col min="9431" max="9431" width="22.42578125" style="1" customWidth="1"/>
    <col min="9432" max="9432" width="9.140625" style="1"/>
    <col min="9433" max="9433" width="13.85546875" style="1" bestFit="1" customWidth="1"/>
    <col min="9434" max="9682" width="9.140625" style="1"/>
    <col min="9683" max="9683" width="1.42578125" style="1" customWidth="1"/>
    <col min="9684" max="9684" width="2.140625" style="1" customWidth="1"/>
    <col min="9685" max="9685" width="16.85546875" style="1" customWidth="1"/>
    <col min="9686" max="9686" width="43.42578125" style="1" customWidth="1"/>
    <col min="9687" max="9687" width="22.42578125" style="1" customWidth="1"/>
    <col min="9688" max="9688" width="9.140625" style="1"/>
    <col min="9689" max="9689" width="13.85546875" style="1" bestFit="1" customWidth="1"/>
    <col min="9690" max="9938" width="9.140625" style="1"/>
    <col min="9939" max="9939" width="1.42578125" style="1" customWidth="1"/>
    <col min="9940" max="9940" width="2.140625" style="1" customWidth="1"/>
    <col min="9941" max="9941" width="16.85546875" style="1" customWidth="1"/>
    <col min="9942" max="9942" width="43.42578125" style="1" customWidth="1"/>
    <col min="9943" max="9943" width="22.42578125" style="1" customWidth="1"/>
    <col min="9944" max="9944" width="9.140625" style="1"/>
    <col min="9945" max="9945" width="13.85546875" style="1" bestFit="1" customWidth="1"/>
    <col min="9946" max="10194" width="9.140625" style="1"/>
    <col min="10195" max="10195" width="1.42578125" style="1" customWidth="1"/>
    <col min="10196" max="10196" width="2.140625" style="1" customWidth="1"/>
    <col min="10197" max="10197" width="16.85546875" style="1" customWidth="1"/>
    <col min="10198" max="10198" width="43.42578125" style="1" customWidth="1"/>
    <col min="10199" max="10199" width="22.42578125" style="1" customWidth="1"/>
    <col min="10200" max="10200" width="9.140625" style="1"/>
    <col min="10201" max="10201" width="13.85546875" style="1" bestFit="1" customWidth="1"/>
    <col min="10202" max="10450" width="9.140625" style="1"/>
    <col min="10451" max="10451" width="1.42578125" style="1" customWidth="1"/>
    <col min="10452" max="10452" width="2.140625" style="1" customWidth="1"/>
    <col min="10453" max="10453" width="16.85546875" style="1" customWidth="1"/>
    <col min="10454" max="10454" width="43.42578125" style="1" customWidth="1"/>
    <col min="10455" max="10455" width="22.42578125" style="1" customWidth="1"/>
    <col min="10456" max="10456" width="9.140625" style="1"/>
    <col min="10457" max="10457" width="13.85546875" style="1" bestFit="1" customWidth="1"/>
    <col min="10458" max="10706" width="9.140625" style="1"/>
    <col min="10707" max="10707" width="1.42578125" style="1" customWidth="1"/>
    <col min="10708" max="10708" width="2.140625" style="1" customWidth="1"/>
    <col min="10709" max="10709" width="16.85546875" style="1" customWidth="1"/>
    <col min="10710" max="10710" width="43.42578125" style="1" customWidth="1"/>
    <col min="10711" max="10711" width="22.42578125" style="1" customWidth="1"/>
    <col min="10712" max="10712" width="9.140625" style="1"/>
    <col min="10713" max="10713" width="13.85546875" style="1" bestFit="1" customWidth="1"/>
    <col min="10714" max="10962" width="9.140625" style="1"/>
    <col min="10963" max="10963" width="1.42578125" style="1" customWidth="1"/>
    <col min="10964" max="10964" width="2.140625" style="1" customWidth="1"/>
    <col min="10965" max="10965" width="16.85546875" style="1" customWidth="1"/>
    <col min="10966" max="10966" width="43.42578125" style="1" customWidth="1"/>
    <col min="10967" max="10967" width="22.42578125" style="1" customWidth="1"/>
    <col min="10968" max="10968" width="9.140625" style="1"/>
    <col min="10969" max="10969" width="13.85546875" style="1" bestFit="1" customWidth="1"/>
    <col min="10970" max="11218" width="9.140625" style="1"/>
    <col min="11219" max="11219" width="1.42578125" style="1" customWidth="1"/>
    <col min="11220" max="11220" width="2.140625" style="1" customWidth="1"/>
    <col min="11221" max="11221" width="16.85546875" style="1" customWidth="1"/>
    <col min="11222" max="11222" width="43.42578125" style="1" customWidth="1"/>
    <col min="11223" max="11223" width="22.42578125" style="1" customWidth="1"/>
    <col min="11224" max="11224" width="9.140625" style="1"/>
    <col min="11225" max="11225" width="13.85546875" style="1" bestFit="1" customWidth="1"/>
    <col min="11226" max="11474" width="9.140625" style="1"/>
    <col min="11475" max="11475" width="1.42578125" style="1" customWidth="1"/>
    <col min="11476" max="11476" width="2.140625" style="1" customWidth="1"/>
    <col min="11477" max="11477" width="16.85546875" style="1" customWidth="1"/>
    <col min="11478" max="11478" width="43.42578125" style="1" customWidth="1"/>
    <col min="11479" max="11479" width="22.42578125" style="1" customWidth="1"/>
    <col min="11480" max="11480" width="9.140625" style="1"/>
    <col min="11481" max="11481" width="13.85546875" style="1" bestFit="1" customWidth="1"/>
    <col min="11482" max="11730" width="9.140625" style="1"/>
    <col min="11731" max="11731" width="1.42578125" style="1" customWidth="1"/>
    <col min="11732" max="11732" width="2.140625" style="1" customWidth="1"/>
    <col min="11733" max="11733" width="16.85546875" style="1" customWidth="1"/>
    <col min="11734" max="11734" width="43.42578125" style="1" customWidth="1"/>
    <col min="11735" max="11735" width="22.42578125" style="1" customWidth="1"/>
    <col min="11736" max="11736" width="9.140625" style="1"/>
    <col min="11737" max="11737" width="13.85546875" style="1" bestFit="1" customWidth="1"/>
    <col min="11738" max="11986" width="9.140625" style="1"/>
    <col min="11987" max="11987" width="1.42578125" style="1" customWidth="1"/>
    <col min="11988" max="11988" width="2.140625" style="1" customWidth="1"/>
    <col min="11989" max="11989" width="16.85546875" style="1" customWidth="1"/>
    <col min="11990" max="11990" width="43.42578125" style="1" customWidth="1"/>
    <col min="11991" max="11991" width="22.42578125" style="1" customWidth="1"/>
    <col min="11992" max="11992" width="9.140625" style="1"/>
    <col min="11993" max="11993" width="13.85546875" style="1" bestFit="1" customWidth="1"/>
    <col min="11994" max="12242" width="9.140625" style="1"/>
    <col min="12243" max="12243" width="1.42578125" style="1" customWidth="1"/>
    <col min="12244" max="12244" width="2.140625" style="1" customWidth="1"/>
    <col min="12245" max="12245" width="16.85546875" style="1" customWidth="1"/>
    <col min="12246" max="12246" width="43.42578125" style="1" customWidth="1"/>
    <col min="12247" max="12247" width="22.42578125" style="1" customWidth="1"/>
    <col min="12248" max="12248" width="9.140625" style="1"/>
    <col min="12249" max="12249" width="13.85546875" style="1" bestFit="1" customWidth="1"/>
    <col min="12250" max="12498" width="9.140625" style="1"/>
    <col min="12499" max="12499" width="1.42578125" style="1" customWidth="1"/>
    <col min="12500" max="12500" width="2.140625" style="1" customWidth="1"/>
    <col min="12501" max="12501" width="16.85546875" style="1" customWidth="1"/>
    <col min="12502" max="12502" width="43.42578125" style="1" customWidth="1"/>
    <col min="12503" max="12503" width="22.42578125" style="1" customWidth="1"/>
    <col min="12504" max="12504" width="9.140625" style="1"/>
    <col min="12505" max="12505" width="13.85546875" style="1" bestFit="1" customWidth="1"/>
    <col min="12506" max="12754" width="9.140625" style="1"/>
    <col min="12755" max="12755" width="1.42578125" style="1" customWidth="1"/>
    <col min="12756" max="12756" width="2.140625" style="1" customWidth="1"/>
    <col min="12757" max="12757" width="16.85546875" style="1" customWidth="1"/>
    <col min="12758" max="12758" width="43.42578125" style="1" customWidth="1"/>
    <col min="12759" max="12759" width="22.42578125" style="1" customWidth="1"/>
    <col min="12760" max="12760" width="9.140625" style="1"/>
    <col min="12761" max="12761" width="13.85546875" style="1" bestFit="1" customWidth="1"/>
    <col min="12762" max="13010" width="9.140625" style="1"/>
    <col min="13011" max="13011" width="1.42578125" style="1" customWidth="1"/>
    <col min="13012" max="13012" width="2.140625" style="1" customWidth="1"/>
    <col min="13013" max="13013" width="16.85546875" style="1" customWidth="1"/>
    <col min="13014" max="13014" width="43.42578125" style="1" customWidth="1"/>
    <col min="13015" max="13015" width="22.42578125" style="1" customWidth="1"/>
    <col min="13016" max="13016" width="9.140625" style="1"/>
    <col min="13017" max="13017" width="13.85546875" style="1" bestFit="1" customWidth="1"/>
    <col min="13018" max="13266" width="9.140625" style="1"/>
    <col min="13267" max="13267" width="1.42578125" style="1" customWidth="1"/>
    <col min="13268" max="13268" width="2.140625" style="1" customWidth="1"/>
    <col min="13269" max="13269" width="16.85546875" style="1" customWidth="1"/>
    <col min="13270" max="13270" width="43.42578125" style="1" customWidth="1"/>
    <col min="13271" max="13271" width="22.42578125" style="1" customWidth="1"/>
    <col min="13272" max="13272" width="9.140625" style="1"/>
    <col min="13273" max="13273" width="13.85546875" style="1" bestFit="1" customWidth="1"/>
    <col min="13274" max="13522" width="9.140625" style="1"/>
    <col min="13523" max="13523" width="1.42578125" style="1" customWidth="1"/>
    <col min="13524" max="13524" width="2.140625" style="1" customWidth="1"/>
    <col min="13525" max="13525" width="16.85546875" style="1" customWidth="1"/>
    <col min="13526" max="13526" width="43.42578125" style="1" customWidth="1"/>
    <col min="13527" max="13527" width="22.42578125" style="1" customWidth="1"/>
    <col min="13528" max="13528" width="9.140625" style="1"/>
    <col min="13529" max="13529" width="13.85546875" style="1" bestFit="1" customWidth="1"/>
    <col min="13530" max="13778" width="9.140625" style="1"/>
    <col min="13779" max="13779" width="1.42578125" style="1" customWidth="1"/>
    <col min="13780" max="13780" width="2.140625" style="1" customWidth="1"/>
    <col min="13781" max="13781" width="16.85546875" style="1" customWidth="1"/>
    <col min="13782" max="13782" width="43.42578125" style="1" customWidth="1"/>
    <col min="13783" max="13783" width="22.42578125" style="1" customWidth="1"/>
    <col min="13784" max="13784" width="9.140625" style="1"/>
    <col min="13785" max="13785" width="13.85546875" style="1" bestFit="1" customWidth="1"/>
    <col min="13786" max="14034" width="9.140625" style="1"/>
    <col min="14035" max="14035" width="1.42578125" style="1" customWidth="1"/>
    <col min="14036" max="14036" width="2.140625" style="1" customWidth="1"/>
    <col min="14037" max="14037" width="16.85546875" style="1" customWidth="1"/>
    <col min="14038" max="14038" width="43.42578125" style="1" customWidth="1"/>
    <col min="14039" max="14039" width="22.42578125" style="1" customWidth="1"/>
    <col min="14040" max="14040" width="9.140625" style="1"/>
    <col min="14041" max="14041" width="13.85546875" style="1" bestFit="1" customWidth="1"/>
    <col min="14042" max="14290" width="9.140625" style="1"/>
    <col min="14291" max="14291" width="1.42578125" style="1" customWidth="1"/>
    <col min="14292" max="14292" width="2.140625" style="1" customWidth="1"/>
    <col min="14293" max="14293" width="16.85546875" style="1" customWidth="1"/>
    <col min="14294" max="14294" width="43.42578125" style="1" customWidth="1"/>
    <col min="14295" max="14295" width="22.42578125" style="1" customWidth="1"/>
    <col min="14296" max="14296" width="9.140625" style="1"/>
    <col min="14297" max="14297" width="13.85546875" style="1" bestFit="1" customWidth="1"/>
    <col min="14298" max="14546" width="9.140625" style="1"/>
    <col min="14547" max="14547" width="1.42578125" style="1" customWidth="1"/>
    <col min="14548" max="14548" width="2.140625" style="1" customWidth="1"/>
    <col min="14549" max="14549" width="16.85546875" style="1" customWidth="1"/>
    <col min="14550" max="14550" width="43.42578125" style="1" customWidth="1"/>
    <col min="14551" max="14551" width="22.42578125" style="1" customWidth="1"/>
    <col min="14552" max="14552" width="9.140625" style="1"/>
    <col min="14553" max="14553" width="13.85546875" style="1" bestFit="1" customWidth="1"/>
    <col min="14554" max="14802" width="9.140625" style="1"/>
    <col min="14803" max="14803" width="1.42578125" style="1" customWidth="1"/>
    <col min="14804" max="14804" width="2.140625" style="1" customWidth="1"/>
    <col min="14805" max="14805" width="16.85546875" style="1" customWidth="1"/>
    <col min="14806" max="14806" width="43.42578125" style="1" customWidth="1"/>
    <col min="14807" max="14807" width="22.42578125" style="1" customWidth="1"/>
    <col min="14808" max="14808" width="9.140625" style="1"/>
    <col min="14809" max="14809" width="13.85546875" style="1" bestFit="1" customWidth="1"/>
    <col min="14810" max="15058" width="9.140625" style="1"/>
    <col min="15059" max="15059" width="1.42578125" style="1" customWidth="1"/>
    <col min="15060" max="15060" width="2.140625" style="1" customWidth="1"/>
    <col min="15061" max="15061" width="16.85546875" style="1" customWidth="1"/>
    <col min="15062" max="15062" width="43.42578125" style="1" customWidth="1"/>
    <col min="15063" max="15063" width="22.42578125" style="1" customWidth="1"/>
    <col min="15064" max="15064" width="9.140625" style="1"/>
    <col min="15065" max="15065" width="13.85546875" style="1" bestFit="1" customWidth="1"/>
    <col min="15066" max="15314" width="9.140625" style="1"/>
    <col min="15315" max="15315" width="1.42578125" style="1" customWidth="1"/>
    <col min="15316" max="15316" width="2.140625" style="1" customWidth="1"/>
    <col min="15317" max="15317" width="16.85546875" style="1" customWidth="1"/>
    <col min="15318" max="15318" width="43.42578125" style="1" customWidth="1"/>
    <col min="15319" max="15319" width="22.42578125" style="1" customWidth="1"/>
    <col min="15320" max="15320" width="9.140625" style="1"/>
    <col min="15321" max="15321" width="13.85546875" style="1" bestFit="1" customWidth="1"/>
    <col min="15322" max="15570" width="9.140625" style="1"/>
    <col min="15571" max="15571" width="1.42578125" style="1" customWidth="1"/>
    <col min="15572" max="15572" width="2.140625" style="1" customWidth="1"/>
    <col min="15573" max="15573" width="16.85546875" style="1" customWidth="1"/>
    <col min="15574" max="15574" width="43.42578125" style="1" customWidth="1"/>
    <col min="15575" max="15575" width="22.42578125" style="1" customWidth="1"/>
    <col min="15576" max="15576" width="9.140625" style="1"/>
    <col min="15577" max="15577" width="13.85546875" style="1" bestFit="1" customWidth="1"/>
    <col min="15578" max="15826" width="9.140625" style="1"/>
    <col min="15827" max="15827" width="1.42578125" style="1" customWidth="1"/>
    <col min="15828" max="15828" width="2.140625" style="1" customWidth="1"/>
    <col min="15829" max="15829" width="16.85546875" style="1" customWidth="1"/>
    <col min="15830" max="15830" width="43.42578125" style="1" customWidth="1"/>
    <col min="15831" max="15831" width="22.42578125" style="1" customWidth="1"/>
    <col min="15832" max="15832" width="9.140625" style="1"/>
    <col min="15833" max="15833" width="13.85546875" style="1" bestFit="1" customWidth="1"/>
    <col min="15834" max="16082" width="9.140625" style="1"/>
    <col min="16083" max="16083" width="1.42578125" style="1" customWidth="1"/>
    <col min="16084" max="16084" width="2.140625" style="1" customWidth="1"/>
    <col min="16085" max="16085" width="16.85546875" style="1" customWidth="1"/>
    <col min="16086" max="16086" width="43.42578125" style="1" customWidth="1"/>
    <col min="16087" max="16087" width="22.42578125" style="1" customWidth="1"/>
    <col min="16088" max="16088" width="9.140625" style="1"/>
    <col min="16089" max="16089" width="13.85546875" style="1" bestFit="1" customWidth="1"/>
    <col min="16090" max="16384" width="9.140625" style="1"/>
  </cols>
  <sheetData>
    <row r="2" spans="1:3" x14ac:dyDescent="0.2">
      <c r="C2" s="2" t="s">
        <v>0</v>
      </c>
    </row>
    <row r="3" spans="1:3" x14ac:dyDescent="0.2">
      <c r="A3" s="2"/>
      <c r="B3" s="3"/>
      <c r="C3" s="3"/>
    </row>
    <row r="4" spans="1:3" x14ac:dyDescent="0.2">
      <c r="B4" s="273" t="s">
        <v>1</v>
      </c>
      <c r="C4" s="273"/>
    </row>
    <row r="5" spans="1:3" x14ac:dyDescent="0.2">
      <c r="A5" s="2"/>
      <c r="B5" s="2"/>
      <c r="C5" s="2"/>
    </row>
    <row r="6" spans="1:3" x14ac:dyDescent="0.2">
      <c r="C6" s="4" t="s">
        <v>2</v>
      </c>
    </row>
    <row r="8" spans="1:3" x14ac:dyDescent="0.2">
      <c r="B8" s="274" t="s">
        <v>3</v>
      </c>
      <c r="C8" s="274"/>
    </row>
    <row r="11" spans="1:3" x14ac:dyDescent="0.2">
      <c r="B11" s="2" t="s">
        <v>4</v>
      </c>
    </row>
    <row r="12" spans="1:3" x14ac:dyDescent="0.2">
      <c r="B12" s="67" t="s">
        <v>52</v>
      </c>
    </row>
    <row r="13" spans="1:3" ht="22.5" x14ac:dyDescent="0.2">
      <c r="A13" s="4" t="s">
        <v>5</v>
      </c>
      <c r="B13" s="62" t="s">
        <v>55</v>
      </c>
      <c r="C13" s="62"/>
    </row>
    <row r="14" spans="1:3" ht="22.5" x14ac:dyDescent="0.2">
      <c r="A14" s="4" t="s">
        <v>6</v>
      </c>
      <c r="B14" s="62" t="s">
        <v>55</v>
      </c>
      <c r="C14" s="62"/>
    </row>
    <row r="15" spans="1:3" x14ac:dyDescent="0.2">
      <c r="A15" s="4" t="s">
        <v>7</v>
      </c>
      <c r="B15" s="61" t="s">
        <v>266</v>
      </c>
      <c r="C15" s="61"/>
    </row>
    <row r="16" spans="1:3" x14ac:dyDescent="0.2">
      <c r="A16" s="4" t="s">
        <v>8</v>
      </c>
      <c r="B16" s="147" t="s">
        <v>297</v>
      </c>
      <c r="C16" s="60"/>
    </row>
    <row r="17" spans="1:3" ht="12" thickBot="1" x14ac:dyDescent="0.25"/>
    <row r="18" spans="1:3" x14ac:dyDescent="0.2">
      <c r="A18" s="5" t="s">
        <v>9</v>
      </c>
      <c r="B18" s="6" t="s">
        <v>10</v>
      </c>
      <c r="C18" s="7" t="s">
        <v>11</v>
      </c>
    </row>
    <row r="19" spans="1:3" x14ac:dyDescent="0.2">
      <c r="A19" s="64">
        <v>1</v>
      </c>
      <c r="B19" s="76" t="s">
        <v>56</v>
      </c>
      <c r="C19" s="8" t="e">
        <f>'Kops a'!E30</f>
        <v>#VALUE!</v>
      </c>
    </row>
    <row r="20" spans="1:3" ht="12" thickBot="1" x14ac:dyDescent="0.25">
      <c r="A20" s="65">
        <v>2</v>
      </c>
      <c r="B20" s="66" t="s">
        <v>57</v>
      </c>
      <c r="C20" s="9" t="e">
        <f>C19*3%</f>
        <v>#VALUE!</v>
      </c>
    </row>
    <row r="21" spans="1:3" ht="12" thickBot="1" x14ac:dyDescent="0.25">
      <c r="A21" s="10"/>
      <c r="B21" s="11" t="s">
        <v>12</v>
      </c>
      <c r="C21" s="12" t="e">
        <f>C20+C19</f>
        <v>#VALUE!</v>
      </c>
    </row>
    <row r="22" spans="1:3" ht="12" thickBot="1" x14ac:dyDescent="0.25">
      <c r="A22" s="189"/>
      <c r="B22" s="190"/>
      <c r="C22" s="191"/>
    </row>
    <row r="23" spans="1:3" ht="12" thickBot="1" x14ac:dyDescent="0.25">
      <c r="A23" s="275" t="s">
        <v>13</v>
      </c>
      <c r="B23" s="276"/>
      <c r="C23" s="13" t="e">
        <f>ROUND(C21*0.21,2)</f>
        <v>#VALUE!</v>
      </c>
    </row>
    <row r="26" spans="1:3" x14ac:dyDescent="0.2">
      <c r="A26" s="1" t="s">
        <v>14</v>
      </c>
      <c r="B26" s="277"/>
      <c r="C26" s="277"/>
    </row>
    <row r="27" spans="1:3" x14ac:dyDescent="0.2">
      <c r="B27" s="272" t="s">
        <v>15</v>
      </c>
      <c r="C27" s="272"/>
    </row>
    <row r="29" spans="1:3" x14ac:dyDescent="0.2">
      <c r="A29" s="1" t="s">
        <v>53</v>
      </c>
      <c r="B29" s="14"/>
      <c r="C29" s="14"/>
    </row>
    <row r="30" spans="1:3" x14ac:dyDescent="0.2">
      <c r="A30" s="14"/>
      <c r="B30" s="14"/>
      <c r="C30" s="14"/>
    </row>
    <row r="31" spans="1:3" x14ac:dyDescent="0.2">
      <c r="A31" s="1" t="s">
        <v>296</v>
      </c>
    </row>
  </sheetData>
  <mergeCells count="5">
    <mergeCell ref="B27:C27"/>
    <mergeCell ref="B4:C4"/>
    <mergeCell ref="B8:C8"/>
    <mergeCell ref="A23:B23"/>
    <mergeCell ref="B26:C26"/>
  </mergeCells>
  <conditionalFormatting sqref="C19 C21 C23">
    <cfRule type="cellIs" dxfId="344" priority="9" operator="equal">
      <formula>0</formula>
    </cfRule>
  </conditionalFormatting>
  <conditionalFormatting sqref="B13:B16">
    <cfRule type="cellIs" dxfId="343" priority="8" operator="equal">
      <formula>0</formula>
    </cfRule>
  </conditionalFormatting>
  <conditionalFormatting sqref="B19">
    <cfRule type="cellIs" dxfId="342" priority="7" operator="equal">
      <formula>0</formula>
    </cfRule>
  </conditionalFormatting>
  <conditionalFormatting sqref="B29">
    <cfRule type="cellIs" dxfId="341" priority="5" operator="equal">
      <formula>0</formula>
    </cfRule>
  </conditionalFormatting>
  <conditionalFormatting sqref="B26:C26">
    <cfRule type="cellIs" dxfId="340" priority="3" operator="equal">
      <formula>0</formula>
    </cfRule>
  </conditionalFormatting>
  <conditionalFormatting sqref="A19">
    <cfRule type="cellIs" dxfId="339" priority="2" operator="equal">
      <formula>0</formula>
    </cfRule>
  </conditionalFormatting>
  <conditionalFormatting sqref="A31">
    <cfRule type="containsText" dxfId="338" priority="1" operator="containsText" text="Tāme sastādīta 20__. gada __. _________">
      <formula>NOT(ISERROR(SEARCH("Tāme sastādīta 20__. gada __. _________",A31)))</formula>
    </cfRule>
  </conditionalFormatting>
  <pageMargins left="0.7" right="0.7" top="1.3149999999999999" bottom="0.75" header="0.3" footer="0.3"/>
  <pageSetup paperSize="9" scale="95"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00B050"/>
    <pageSetUpPr fitToPage="1"/>
  </sheetPr>
  <dimension ref="A1:Y28"/>
  <sheetViews>
    <sheetView zoomScale="85" zoomScaleNormal="85" zoomScaleSheetLayoutView="85" workbookViewId="0">
      <selection activeCell="C15" sqref="C15"/>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9.4257812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8" width="9.140625" style="1"/>
    <col min="19" max="19" width="14" style="1" customWidth="1"/>
    <col min="20" max="16384" width="9.140625" style="1"/>
  </cols>
  <sheetData>
    <row r="1" spans="1:22" x14ac:dyDescent="0.2">
      <c r="A1" s="20"/>
      <c r="B1" s="20"/>
      <c r="C1" s="25" t="s">
        <v>38</v>
      </c>
      <c r="D1" s="43">
        <f>'Kops a'!A22</f>
        <v>8</v>
      </c>
      <c r="E1" s="20"/>
      <c r="F1" s="20"/>
      <c r="G1" s="20"/>
      <c r="H1" s="20"/>
      <c r="I1" s="20"/>
      <c r="J1" s="20"/>
      <c r="N1" s="24"/>
      <c r="O1" s="25"/>
      <c r="P1" s="26"/>
    </row>
    <row r="2" spans="1:22" x14ac:dyDescent="0.2">
      <c r="A2" s="27"/>
      <c r="B2" s="27"/>
      <c r="C2" s="319" t="s">
        <v>259</v>
      </c>
      <c r="D2" s="319"/>
      <c r="E2" s="319"/>
      <c r="F2" s="319"/>
      <c r="G2" s="319"/>
      <c r="H2" s="319"/>
      <c r="I2" s="319"/>
      <c r="J2" s="27"/>
    </row>
    <row r="3" spans="1:22" x14ac:dyDescent="0.2">
      <c r="A3" s="28"/>
      <c r="B3" s="28"/>
      <c r="C3" s="281" t="s">
        <v>17</v>
      </c>
      <c r="D3" s="281"/>
      <c r="E3" s="281"/>
      <c r="F3" s="281"/>
      <c r="G3" s="281"/>
      <c r="H3" s="281"/>
      <c r="I3" s="281"/>
      <c r="J3" s="28"/>
    </row>
    <row r="4" spans="1:22" x14ac:dyDescent="0.2">
      <c r="A4" s="28"/>
      <c r="B4" s="28"/>
      <c r="C4" s="320" t="s">
        <v>52</v>
      </c>
      <c r="D4" s="320"/>
      <c r="E4" s="320"/>
      <c r="F4" s="320"/>
      <c r="G4" s="320"/>
      <c r="H4" s="320"/>
      <c r="I4" s="320"/>
      <c r="J4" s="28"/>
    </row>
    <row r="5" spans="1:22" x14ac:dyDescent="0.2">
      <c r="A5" s="20"/>
      <c r="B5" s="20"/>
      <c r="C5" s="25" t="s">
        <v>5</v>
      </c>
      <c r="D5" s="333" t="str">
        <f>'Kops a'!D6</f>
        <v>Daudzdzīvokļu dzīvojamās ēkas energoefektivitātes paaugstināšana</v>
      </c>
      <c r="E5" s="333"/>
      <c r="F5" s="333"/>
      <c r="G5" s="333"/>
      <c r="H5" s="333"/>
      <c r="I5" s="333"/>
      <c r="J5" s="333"/>
      <c r="K5" s="333"/>
      <c r="L5" s="333"/>
      <c r="M5" s="14"/>
      <c r="N5" s="14"/>
      <c r="O5" s="14"/>
      <c r="P5" s="14"/>
    </row>
    <row r="6" spans="1:22" x14ac:dyDescent="0.2">
      <c r="A6" s="20"/>
      <c r="B6" s="20"/>
      <c r="C6" s="25" t="s">
        <v>6</v>
      </c>
      <c r="D6" s="333" t="str">
        <f>'Kops a'!D7</f>
        <v>Daudzdzīvokļu dzīvojamās ēkas energoefektivitātes paaugstināšana</v>
      </c>
      <c r="E6" s="333"/>
      <c r="F6" s="333"/>
      <c r="G6" s="333"/>
      <c r="H6" s="333"/>
      <c r="I6" s="333"/>
      <c r="J6" s="333"/>
      <c r="K6" s="333"/>
      <c r="L6" s="333"/>
      <c r="M6" s="14"/>
      <c r="N6" s="14"/>
      <c r="O6" s="14"/>
      <c r="P6" s="14"/>
    </row>
    <row r="7" spans="1:22" x14ac:dyDescent="0.2">
      <c r="A7" s="20"/>
      <c r="B7" s="20"/>
      <c r="C7" s="25" t="s">
        <v>7</v>
      </c>
      <c r="D7" s="333" t="str">
        <f>'Kops a'!D8</f>
        <v>Jelgavas iela 24, Olaine, Olaines novads, LV-2114</v>
      </c>
      <c r="E7" s="333"/>
      <c r="F7" s="333"/>
      <c r="G7" s="333"/>
      <c r="H7" s="333"/>
      <c r="I7" s="333"/>
      <c r="J7" s="333"/>
      <c r="K7" s="333"/>
      <c r="L7" s="333"/>
      <c r="M7" s="14"/>
      <c r="N7" s="14"/>
      <c r="O7" s="14"/>
      <c r="P7" s="14"/>
    </row>
    <row r="8" spans="1:22" x14ac:dyDescent="0.2">
      <c r="A8" s="20"/>
      <c r="B8" s="20"/>
      <c r="C8" s="4" t="s">
        <v>20</v>
      </c>
      <c r="D8" s="333" t="str">
        <f>'Kops a'!D9</f>
        <v>Iepirkums Nr. AS OŪS 2021/11_E</v>
      </c>
      <c r="E8" s="333"/>
      <c r="F8" s="333"/>
      <c r="G8" s="333"/>
      <c r="H8" s="333"/>
      <c r="I8" s="333"/>
      <c r="J8" s="333"/>
      <c r="K8" s="333"/>
      <c r="L8" s="333"/>
      <c r="M8" s="14"/>
      <c r="N8" s="14"/>
      <c r="O8" s="14"/>
      <c r="P8" s="14"/>
    </row>
    <row r="9" spans="1:22" ht="11.25" customHeight="1" x14ac:dyDescent="0.2">
      <c r="A9" s="321" t="s">
        <v>300</v>
      </c>
      <c r="B9" s="321"/>
      <c r="C9" s="321"/>
      <c r="D9" s="321"/>
      <c r="E9" s="321"/>
      <c r="F9" s="321"/>
      <c r="G9" s="29"/>
      <c r="H9" s="29"/>
      <c r="I9" s="29"/>
      <c r="J9" s="325" t="s">
        <v>39</v>
      </c>
      <c r="K9" s="325"/>
      <c r="L9" s="325"/>
      <c r="M9" s="325"/>
      <c r="N9" s="332">
        <f>P16</f>
        <v>0</v>
      </c>
      <c r="O9" s="332"/>
      <c r="P9" s="29"/>
    </row>
    <row r="10" spans="1:22" x14ac:dyDescent="0.2">
      <c r="A10" s="30"/>
      <c r="B10" s="31"/>
      <c r="C10" s="4"/>
      <c r="D10" s="20"/>
      <c r="E10" s="20"/>
      <c r="F10" s="20"/>
      <c r="G10" s="20"/>
      <c r="H10" s="20"/>
      <c r="I10" s="20"/>
      <c r="J10" s="20"/>
      <c r="K10" s="20"/>
      <c r="L10" s="27"/>
      <c r="M10" s="27"/>
      <c r="O10" s="72"/>
      <c r="P10" s="71" t="str">
        <f>A22</f>
        <v>Tāme sastādīta 2021. gada __. _________</v>
      </c>
    </row>
    <row r="11" spans="1:22" ht="12" thickBot="1" x14ac:dyDescent="0.25">
      <c r="A11" s="30"/>
      <c r="B11" s="31"/>
      <c r="C11" s="4"/>
      <c r="D11" s="20"/>
      <c r="E11" s="20"/>
      <c r="F11" s="20"/>
      <c r="G11" s="20"/>
      <c r="H11" s="20"/>
      <c r="I11" s="20"/>
      <c r="J11" s="20"/>
      <c r="K11" s="20"/>
      <c r="L11" s="32"/>
      <c r="M11" s="32"/>
      <c r="N11" s="33"/>
      <c r="O11" s="24"/>
      <c r="P11" s="20"/>
    </row>
    <row r="12" spans="1:22" x14ac:dyDescent="0.2">
      <c r="A12" s="293" t="s">
        <v>23</v>
      </c>
      <c r="B12" s="326" t="s">
        <v>40</v>
      </c>
      <c r="C12" s="328" t="s">
        <v>41</v>
      </c>
      <c r="D12" s="330" t="s">
        <v>42</v>
      </c>
      <c r="E12" s="334" t="s">
        <v>43</v>
      </c>
      <c r="F12" s="344" t="s">
        <v>44</v>
      </c>
      <c r="G12" s="328"/>
      <c r="H12" s="328"/>
      <c r="I12" s="328"/>
      <c r="J12" s="328"/>
      <c r="K12" s="345"/>
      <c r="L12" s="344" t="s">
        <v>45</v>
      </c>
      <c r="M12" s="328"/>
      <c r="N12" s="328"/>
      <c r="O12" s="328"/>
      <c r="P12" s="345"/>
    </row>
    <row r="13" spans="1:22" ht="126.75" customHeight="1" thickBot="1" x14ac:dyDescent="0.25">
      <c r="A13" s="294"/>
      <c r="B13" s="327"/>
      <c r="C13" s="329"/>
      <c r="D13" s="331"/>
      <c r="E13" s="335"/>
      <c r="F13" s="176" t="s">
        <v>46</v>
      </c>
      <c r="G13" s="177" t="s">
        <v>47</v>
      </c>
      <c r="H13" s="177" t="s">
        <v>48</v>
      </c>
      <c r="I13" s="177" t="s">
        <v>49</v>
      </c>
      <c r="J13" s="177" t="s">
        <v>50</v>
      </c>
      <c r="K13" s="52" t="s">
        <v>51</v>
      </c>
      <c r="L13" s="176" t="s">
        <v>46</v>
      </c>
      <c r="M13" s="177" t="s">
        <v>48</v>
      </c>
      <c r="N13" s="177" t="s">
        <v>49</v>
      </c>
      <c r="O13" s="177" t="s">
        <v>50</v>
      </c>
      <c r="P13" s="52" t="s">
        <v>51</v>
      </c>
    </row>
    <row r="14" spans="1:22" x14ac:dyDescent="0.2">
      <c r="A14" s="110">
        <v>1</v>
      </c>
      <c r="B14" s="95"/>
      <c r="C14" s="134" t="s">
        <v>164</v>
      </c>
      <c r="D14" s="129"/>
      <c r="E14" s="124"/>
      <c r="F14" s="266"/>
      <c r="G14" s="264"/>
      <c r="H14" s="264">
        <f>ROUND(F14*G14,2)</f>
        <v>0</v>
      </c>
      <c r="I14" s="264"/>
      <c r="J14" s="264"/>
      <c r="K14" s="265">
        <f>SUM(H14:J14)</f>
        <v>0</v>
      </c>
      <c r="L14" s="266">
        <f>ROUND(E14*F14,2)</f>
        <v>0</v>
      </c>
      <c r="M14" s="264">
        <f>ROUND(H14*E14,2)</f>
        <v>0</v>
      </c>
      <c r="N14" s="264">
        <f>ROUND(I14*E14,2)</f>
        <v>0</v>
      </c>
      <c r="O14" s="264">
        <f>ROUND(J14*E14,2)</f>
        <v>0</v>
      </c>
      <c r="P14" s="265">
        <f>SUM(M14:O14)</f>
        <v>0</v>
      </c>
      <c r="T14" s="136"/>
      <c r="U14" s="136"/>
      <c r="V14" s="136"/>
    </row>
    <row r="15" spans="1:22" ht="34.5" thickBot="1" x14ac:dyDescent="0.25">
      <c r="A15" s="112">
        <v>2</v>
      </c>
      <c r="B15" s="179" t="s">
        <v>177</v>
      </c>
      <c r="C15" s="260" t="s">
        <v>260</v>
      </c>
      <c r="D15" s="114" t="s">
        <v>101</v>
      </c>
      <c r="E15" s="80">
        <v>5.94</v>
      </c>
      <c r="F15" s="266"/>
      <c r="G15" s="264"/>
      <c r="H15" s="264">
        <f>ROUND(F15*G15,2)</f>
        <v>0</v>
      </c>
      <c r="I15" s="264"/>
      <c r="J15" s="264"/>
      <c r="K15" s="265">
        <f>SUM(H15:J15)</f>
        <v>0</v>
      </c>
      <c r="L15" s="266">
        <f>ROUND(E15*F15,2)</f>
        <v>0</v>
      </c>
      <c r="M15" s="264">
        <f>ROUND(H15*E15,2)</f>
        <v>0</v>
      </c>
      <c r="N15" s="264">
        <f>ROUND(I15*E15,2)</f>
        <v>0</v>
      </c>
      <c r="O15" s="264">
        <f>ROUND(J15*E15,2)</f>
        <v>0</v>
      </c>
      <c r="P15" s="265">
        <f>SUM(M15:O15)</f>
        <v>0</v>
      </c>
      <c r="T15" s="136"/>
      <c r="U15" s="136"/>
      <c r="V15" s="136"/>
    </row>
    <row r="16" spans="1:22" ht="12" thickBot="1" x14ac:dyDescent="0.25">
      <c r="A16" s="346" t="s">
        <v>293</v>
      </c>
      <c r="B16" s="339"/>
      <c r="C16" s="339"/>
      <c r="D16" s="339"/>
      <c r="E16" s="339"/>
      <c r="F16" s="339"/>
      <c r="G16" s="339"/>
      <c r="H16" s="339"/>
      <c r="I16" s="339"/>
      <c r="J16" s="339"/>
      <c r="K16" s="340"/>
      <c r="L16" s="116">
        <f>SUM(L14:L15)</f>
        <v>0</v>
      </c>
      <c r="M16" s="117">
        <f>SUM(M14:M15)</f>
        <v>0</v>
      </c>
      <c r="N16" s="117">
        <f>SUM(N14:N15)</f>
        <v>0</v>
      </c>
      <c r="O16" s="117">
        <f>SUM(O14:O15)</f>
        <v>0</v>
      </c>
      <c r="P16" s="118">
        <f>SUM(P14:P15)</f>
        <v>0</v>
      </c>
      <c r="T16" s="136"/>
      <c r="U16" s="136"/>
      <c r="V16" s="136"/>
    </row>
    <row r="17" spans="1:25" x14ac:dyDescent="0.2">
      <c r="A17" s="14"/>
      <c r="B17" s="14"/>
      <c r="C17" s="14"/>
      <c r="D17" s="14"/>
      <c r="E17" s="14"/>
      <c r="F17" s="14"/>
      <c r="G17" s="14"/>
      <c r="H17" s="14"/>
      <c r="I17" s="14"/>
      <c r="J17" s="14"/>
      <c r="K17" s="14"/>
      <c r="L17" s="14"/>
      <c r="M17" s="14"/>
      <c r="N17" s="14"/>
      <c r="O17" s="14"/>
      <c r="P17" s="14"/>
      <c r="T17" s="136"/>
      <c r="U17" s="136"/>
      <c r="V17" s="136"/>
    </row>
    <row r="18" spans="1:25" x14ac:dyDescent="0.2">
      <c r="A18" s="14"/>
      <c r="B18" s="14"/>
      <c r="C18" s="14"/>
      <c r="D18" s="14"/>
      <c r="E18" s="14"/>
      <c r="F18" s="14"/>
      <c r="G18" s="14"/>
      <c r="H18" s="14"/>
      <c r="I18" s="14"/>
      <c r="J18" s="216"/>
      <c r="K18" s="216"/>
      <c r="L18" s="216"/>
      <c r="M18" s="216"/>
      <c r="N18" s="216"/>
      <c r="O18" s="216"/>
      <c r="P18" s="216"/>
      <c r="Q18" s="82"/>
      <c r="R18" s="82"/>
      <c r="S18" s="82"/>
      <c r="T18" s="82"/>
      <c r="U18" s="82"/>
      <c r="V18" s="82"/>
      <c r="W18" s="82"/>
      <c r="X18" s="82"/>
      <c r="Y18" s="82"/>
    </row>
    <row r="19" spans="1:25" ht="11.25" customHeight="1" x14ac:dyDescent="0.2">
      <c r="A19" s="1" t="s">
        <v>14</v>
      </c>
      <c r="B19" s="14"/>
      <c r="C19" s="336">
        <f>'Kops a'!C35:H35</f>
        <v>0</v>
      </c>
      <c r="D19" s="336"/>
      <c r="E19" s="336"/>
      <c r="F19" s="336"/>
      <c r="G19" s="336"/>
      <c r="H19" s="336"/>
      <c r="I19" s="14"/>
      <c r="J19" s="216"/>
      <c r="K19" s="369"/>
      <c r="L19" s="369"/>
      <c r="M19" s="369"/>
      <c r="N19" s="369"/>
      <c r="O19" s="369"/>
      <c r="P19" s="369"/>
      <c r="Q19" s="369"/>
      <c r="R19" s="369"/>
      <c r="S19" s="369"/>
      <c r="T19" s="369"/>
      <c r="U19" s="369"/>
      <c r="V19" s="369"/>
      <c r="W19" s="369"/>
      <c r="X19" s="82"/>
      <c r="Y19" s="82"/>
    </row>
    <row r="20" spans="1:25" x14ac:dyDescent="0.2">
      <c r="A20" s="14"/>
      <c r="B20" s="14"/>
      <c r="C20" s="272" t="s">
        <v>15</v>
      </c>
      <c r="D20" s="272"/>
      <c r="E20" s="272"/>
      <c r="F20" s="272"/>
      <c r="G20" s="272"/>
      <c r="H20" s="272"/>
      <c r="I20" s="14"/>
      <c r="J20" s="216"/>
      <c r="K20" s="216"/>
      <c r="L20" s="216"/>
      <c r="M20" s="216"/>
      <c r="N20" s="216"/>
      <c r="O20" s="216"/>
      <c r="P20" s="216"/>
      <c r="Q20" s="82"/>
      <c r="R20" s="82"/>
      <c r="S20" s="82"/>
      <c r="T20" s="82"/>
      <c r="U20" s="82"/>
      <c r="V20" s="82"/>
      <c r="W20" s="82"/>
      <c r="X20" s="82"/>
      <c r="Y20" s="82"/>
    </row>
    <row r="21" spans="1:25" x14ac:dyDescent="0.2">
      <c r="A21" s="14"/>
      <c r="B21" s="14"/>
      <c r="C21" s="14"/>
      <c r="D21" s="14"/>
      <c r="E21" s="14"/>
      <c r="F21" s="14"/>
      <c r="G21" s="14"/>
      <c r="H21" s="14"/>
      <c r="I21" s="14"/>
      <c r="J21" s="216"/>
      <c r="K21" s="216"/>
      <c r="L21" s="216"/>
      <c r="M21" s="216"/>
      <c r="N21" s="216"/>
      <c r="O21" s="216"/>
      <c r="P21" s="216"/>
      <c r="Q21" s="82"/>
      <c r="R21" s="82"/>
      <c r="S21" s="82"/>
      <c r="T21" s="82"/>
      <c r="U21" s="82"/>
      <c r="V21" s="82"/>
      <c r="W21" s="82"/>
      <c r="X21" s="82"/>
      <c r="Y21" s="82"/>
    </row>
    <row r="22" spans="1:25" x14ac:dyDescent="0.2">
      <c r="A22" s="69" t="str">
        <f>'Kops a'!A38</f>
        <v>Tāme sastādīta 2021. gada __. _________</v>
      </c>
      <c r="B22" s="70"/>
      <c r="C22" s="70"/>
      <c r="D22" s="70"/>
      <c r="E22" s="14"/>
      <c r="F22" s="14"/>
      <c r="G22" s="14"/>
      <c r="H22" s="14"/>
      <c r="I22" s="14"/>
      <c r="J22" s="216"/>
      <c r="K22" s="216"/>
      <c r="L22" s="216"/>
      <c r="M22" s="216"/>
      <c r="N22" s="216"/>
      <c r="O22" s="216"/>
      <c r="P22" s="216"/>
      <c r="Q22" s="82"/>
      <c r="R22" s="82"/>
      <c r="S22" s="82"/>
      <c r="T22" s="82"/>
      <c r="U22" s="82"/>
      <c r="V22" s="82"/>
      <c r="W22" s="82"/>
      <c r="X22" s="82"/>
      <c r="Y22" s="82"/>
    </row>
    <row r="23" spans="1:25" x14ac:dyDescent="0.2">
      <c r="A23" s="14"/>
      <c r="B23" s="14"/>
      <c r="C23" s="14"/>
      <c r="D23" s="14"/>
      <c r="E23" s="14"/>
      <c r="F23" s="14"/>
      <c r="G23" s="14"/>
      <c r="H23" s="14"/>
      <c r="I23" s="14"/>
      <c r="J23" s="216"/>
      <c r="K23" s="216"/>
      <c r="L23" s="216"/>
      <c r="M23" s="216"/>
      <c r="N23" s="216"/>
      <c r="O23" s="216"/>
      <c r="P23" s="216"/>
      <c r="Q23" s="82"/>
      <c r="R23" s="82"/>
      <c r="S23" s="82"/>
      <c r="T23" s="82"/>
      <c r="U23" s="82"/>
      <c r="V23" s="82"/>
      <c r="W23" s="82"/>
      <c r="X23" s="82"/>
      <c r="Y23" s="82"/>
    </row>
    <row r="24" spans="1:25" x14ac:dyDescent="0.2">
      <c r="A24" s="1" t="s">
        <v>37</v>
      </c>
      <c r="B24" s="14"/>
      <c r="C24" s="336">
        <f>'Kops a'!C40:H40</f>
        <v>0</v>
      </c>
      <c r="D24" s="336"/>
      <c r="E24" s="336"/>
      <c r="F24" s="336"/>
      <c r="G24" s="336"/>
      <c r="H24" s="336"/>
      <c r="I24" s="14"/>
      <c r="J24" s="216"/>
      <c r="K24" s="216"/>
      <c r="L24" s="216"/>
      <c r="M24" s="216"/>
      <c r="N24" s="216"/>
      <c r="O24" s="216"/>
      <c r="P24" s="216"/>
      <c r="Q24" s="82"/>
      <c r="R24" s="82"/>
      <c r="S24" s="82"/>
      <c r="T24" s="82"/>
      <c r="U24" s="82"/>
      <c r="V24" s="82"/>
      <c r="W24" s="82"/>
      <c r="X24" s="82"/>
      <c r="Y24" s="82"/>
    </row>
    <row r="25" spans="1:25" x14ac:dyDescent="0.2">
      <c r="A25" s="14"/>
      <c r="B25" s="14"/>
      <c r="C25" s="272" t="s">
        <v>15</v>
      </c>
      <c r="D25" s="272"/>
      <c r="E25" s="272"/>
      <c r="F25" s="272"/>
      <c r="G25" s="272"/>
      <c r="H25" s="272"/>
      <c r="I25" s="14"/>
      <c r="J25" s="216"/>
      <c r="K25" s="216"/>
      <c r="L25" s="216"/>
      <c r="M25" s="216"/>
      <c r="N25" s="216"/>
      <c r="O25" s="216"/>
      <c r="P25" s="216"/>
      <c r="Q25" s="82"/>
      <c r="R25" s="82"/>
      <c r="S25" s="82"/>
      <c r="T25" s="82"/>
      <c r="U25" s="82"/>
      <c r="V25" s="82"/>
      <c r="W25" s="82"/>
      <c r="X25" s="82"/>
      <c r="Y25" s="82"/>
    </row>
    <row r="26" spans="1:25" x14ac:dyDescent="0.2">
      <c r="A26" s="14"/>
      <c r="B26" s="14"/>
      <c r="C26" s="14"/>
      <c r="D26" s="14"/>
      <c r="E26" s="14"/>
      <c r="F26" s="14"/>
      <c r="G26" s="14"/>
      <c r="H26" s="14"/>
      <c r="I26" s="14"/>
      <c r="J26" s="216"/>
      <c r="K26" s="216"/>
      <c r="L26" s="216"/>
      <c r="M26" s="216"/>
      <c r="N26" s="216"/>
      <c r="O26" s="216"/>
      <c r="P26" s="216"/>
      <c r="Q26" s="82"/>
      <c r="R26" s="82"/>
      <c r="S26" s="82"/>
      <c r="T26" s="82"/>
      <c r="U26" s="82"/>
      <c r="V26" s="82"/>
      <c r="W26" s="82"/>
      <c r="X26" s="82"/>
      <c r="Y26" s="82"/>
    </row>
    <row r="27" spans="1:25" x14ac:dyDescent="0.2">
      <c r="A27" s="69" t="s">
        <v>54</v>
      </c>
      <c r="B27" s="70"/>
      <c r="C27" s="74">
        <f>'Kops a'!C43</f>
        <v>0</v>
      </c>
      <c r="D27" s="42"/>
      <c r="E27" s="14"/>
      <c r="F27" s="14"/>
      <c r="G27" s="14"/>
      <c r="H27" s="14"/>
      <c r="I27" s="14"/>
      <c r="J27" s="216"/>
      <c r="K27" s="216"/>
      <c r="L27" s="216"/>
      <c r="M27" s="216"/>
      <c r="N27" s="216"/>
      <c r="O27" s="216"/>
      <c r="P27" s="216"/>
      <c r="Q27" s="82"/>
      <c r="R27" s="82"/>
      <c r="S27" s="82"/>
      <c r="T27" s="82"/>
      <c r="U27" s="82"/>
      <c r="V27" s="82"/>
      <c r="W27" s="82"/>
      <c r="X27" s="82"/>
      <c r="Y27" s="82"/>
    </row>
    <row r="28" spans="1:25" x14ac:dyDescent="0.2">
      <c r="A28" s="14"/>
      <c r="B28" s="14"/>
      <c r="C28" s="14"/>
      <c r="D28" s="14"/>
      <c r="E28" s="14"/>
      <c r="F28" s="14"/>
      <c r="G28" s="14"/>
      <c r="H28" s="14"/>
      <c r="I28" s="14"/>
      <c r="J28" s="14"/>
      <c r="K28" s="14"/>
      <c r="L28" s="14"/>
      <c r="M28" s="14"/>
      <c r="N28" s="14"/>
      <c r="O28" s="14"/>
      <c r="P28" s="14"/>
    </row>
  </sheetData>
  <mergeCells count="23">
    <mergeCell ref="K19:W19"/>
    <mergeCell ref="C25:H25"/>
    <mergeCell ref="C4:I4"/>
    <mergeCell ref="F12:K12"/>
    <mergeCell ref="A9:F9"/>
    <mergeCell ref="J9:M9"/>
    <mergeCell ref="D8:L8"/>
    <mergeCell ref="A16:K16"/>
    <mergeCell ref="C19:H19"/>
    <mergeCell ref="C20:H20"/>
    <mergeCell ref="C24:H24"/>
    <mergeCell ref="N9:O9"/>
    <mergeCell ref="A12:A13"/>
    <mergeCell ref="B12:B13"/>
    <mergeCell ref="C12:C13"/>
    <mergeCell ref="D12:D13"/>
    <mergeCell ref="E12:E13"/>
    <mergeCell ref="L12:P12"/>
    <mergeCell ref="C2:I2"/>
    <mergeCell ref="C3:I3"/>
    <mergeCell ref="D5:L5"/>
    <mergeCell ref="D6:L6"/>
    <mergeCell ref="D7:L7"/>
  </mergeCells>
  <conditionalFormatting sqref="A15:B15">
    <cfRule type="cellIs" dxfId="90" priority="115" operator="equal">
      <formula>0</formula>
    </cfRule>
  </conditionalFormatting>
  <conditionalFormatting sqref="N9:O9">
    <cfRule type="cellIs" dxfId="89" priority="114" operator="equal">
      <formula>0</formula>
    </cfRule>
  </conditionalFormatting>
  <conditionalFormatting sqref="A9:F9">
    <cfRule type="containsText" dxfId="88" priority="112"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87" priority="111" operator="equal">
      <formula>0</formula>
    </cfRule>
  </conditionalFormatting>
  <conditionalFormatting sqref="O10">
    <cfRule type="cellIs" dxfId="86" priority="110" operator="equal">
      <formula>"20__. gada __. _________"</formula>
    </cfRule>
  </conditionalFormatting>
  <conditionalFormatting sqref="A16:K16">
    <cfRule type="containsText" dxfId="85" priority="109" operator="containsText" text="Tiešās izmaksas kopā, t. sk. darba devēja sociālais nodoklis __.__% ">
      <formula>NOT(ISERROR(SEARCH("Tiešās izmaksas kopā, t. sk. darba devēja sociālais nodoklis __.__% ",A16)))</formula>
    </cfRule>
  </conditionalFormatting>
  <conditionalFormatting sqref="L16:P16">
    <cfRule type="cellIs" dxfId="84" priority="104" operator="equal">
      <formula>0</formula>
    </cfRule>
  </conditionalFormatting>
  <conditionalFormatting sqref="C4:I4">
    <cfRule type="cellIs" dxfId="83" priority="103" operator="equal">
      <formula>0</formula>
    </cfRule>
  </conditionalFormatting>
  <conditionalFormatting sqref="D5:L8">
    <cfRule type="cellIs" dxfId="82" priority="99" operator="equal">
      <formula>0</formula>
    </cfRule>
  </conditionalFormatting>
  <conditionalFormatting sqref="A14:B14">
    <cfRule type="cellIs" dxfId="81" priority="98" operator="equal">
      <formula>0</formula>
    </cfRule>
  </conditionalFormatting>
  <conditionalFormatting sqref="P10">
    <cfRule type="cellIs" dxfId="80" priority="95" operator="equal">
      <formula>"20__. gada __. _________"</formula>
    </cfRule>
  </conditionalFormatting>
  <conditionalFormatting sqref="C24:H24">
    <cfRule type="cellIs" dxfId="79" priority="92" operator="equal">
      <formula>0</formula>
    </cfRule>
  </conditionalFormatting>
  <conditionalFormatting sqref="C19:H19">
    <cfRule type="cellIs" dxfId="78" priority="91" operator="equal">
      <formula>0</formula>
    </cfRule>
  </conditionalFormatting>
  <conditionalFormatting sqref="C24:H24 C27 C19:H19">
    <cfRule type="cellIs" dxfId="77" priority="90" operator="equal">
      <formula>0</formula>
    </cfRule>
  </conditionalFormatting>
  <conditionalFormatting sqref="D1">
    <cfRule type="cellIs" dxfId="76" priority="89" operator="equal">
      <formula>0</formula>
    </cfRule>
  </conditionalFormatting>
  <conditionalFormatting sqref="E15">
    <cfRule type="cellIs" dxfId="75" priority="48" operator="equal">
      <formula>0</formula>
    </cfRule>
  </conditionalFormatting>
  <conditionalFormatting sqref="D14:E14">
    <cfRule type="cellIs" dxfId="74" priority="69" operator="equal">
      <formula>0</formula>
    </cfRule>
  </conditionalFormatting>
  <conditionalFormatting sqref="C14">
    <cfRule type="cellIs" dxfId="73" priority="68" operator="equal">
      <formula>0</formula>
    </cfRule>
  </conditionalFormatting>
  <conditionalFormatting sqref="C15">
    <cfRule type="cellIs" dxfId="72" priority="67" operator="equal">
      <formula>0</formula>
    </cfRule>
  </conditionalFormatting>
  <conditionalFormatting sqref="D15">
    <cfRule type="cellIs" dxfId="71" priority="56" operator="equal">
      <formula>0</formula>
    </cfRule>
  </conditionalFormatting>
  <conditionalFormatting sqref="F14:G15 I14:J15">
    <cfRule type="cellIs" dxfId="70" priority="2" operator="equal">
      <formula>0</formula>
    </cfRule>
  </conditionalFormatting>
  <conditionalFormatting sqref="H14:H15 K14:P15">
    <cfRule type="cellIs" dxfId="69" priority="1" operator="equal">
      <formula>0</formula>
    </cfRule>
  </conditionalFormatting>
  <pageMargins left="1.2649999999999999" right="0.7" top="0.75" bottom="0.75" header="0.3" footer="0.3"/>
  <pageSetup paperSize="9" scale="82"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94" operator="containsText" id="{EE428164-089A-404E-98DC-227888EB2467}">
            <xm:f>NOT(ISERROR(SEARCH("Tāme sastādīta ____. gada ___. ______________",A22)))</xm:f>
            <xm:f>"Tāme sastādīta ____. gada ___. ______________"</xm:f>
            <x14:dxf>
              <font>
                <color auto="1"/>
              </font>
              <fill>
                <patternFill>
                  <bgColor rgb="FFC6EFCE"/>
                </patternFill>
              </fill>
            </x14:dxf>
          </x14:cfRule>
          <xm:sqref>A22</xm:sqref>
        </x14:conditionalFormatting>
        <x14:conditionalFormatting xmlns:xm="http://schemas.microsoft.com/office/excel/2006/main">
          <x14:cfRule type="containsText" priority="93" operator="containsText" id="{879A8C95-2477-46CB-81ED-05AD5C15D29F}">
            <xm:f>NOT(ISERROR(SEARCH("Sertifikāta Nr. _________________________________",A27)))</xm:f>
            <xm:f>"Sertifikāta Nr. _________________________________"</xm:f>
            <x14:dxf>
              <font>
                <color auto="1"/>
              </font>
              <fill>
                <patternFill>
                  <bgColor rgb="FFC6EFCE"/>
                </patternFill>
              </fill>
            </x14:dxf>
          </x14:cfRule>
          <xm:sqref>A27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00B050"/>
    <pageSetUpPr fitToPage="1"/>
  </sheetPr>
  <dimension ref="A1:U33"/>
  <sheetViews>
    <sheetView zoomScale="85" zoomScaleNormal="85" zoomScaleSheetLayoutView="145" workbookViewId="0">
      <selection activeCell="D1" sqref="D1"/>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21" x14ac:dyDescent="0.2">
      <c r="A1" s="20"/>
      <c r="B1" s="20"/>
      <c r="C1" s="25" t="s">
        <v>38</v>
      </c>
      <c r="D1" s="43">
        <v>9</v>
      </c>
      <c r="E1" s="20"/>
      <c r="F1" s="20"/>
      <c r="G1" s="20"/>
      <c r="H1" s="20"/>
      <c r="I1" s="20"/>
      <c r="J1" s="20"/>
      <c r="N1" s="24"/>
      <c r="O1" s="25"/>
      <c r="P1" s="26"/>
    </row>
    <row r="2" spans="1:21" x14ac:dyDescent="0.2">
      <c r="A2" s="27"/>
      <c r="B2" s="27"/>
      <c r="C2" s="319" t="s">
        <v>171</v>
      </c>
      <c r="D2" s="319"/>
      <c r="E2" s="319"/>
      <c r="F2" s="319"/>
      <c r="G2" s="319"/>
      <c r="H2" s="319"/>
      <c r="I2" s="319"/>
      <c r="J2" s="27"/>
    </row>
    <row r="3" spans="1:21" x14ac:dyDescent="0.2">
      <c r="A3" s="28"/>
      <c r="B3" s="28"/>
      <c r="C3" s="281" t="s">
        <v>17</v>
      </c>
      <c r="D3" s="281"/>
      <c r="E3" s="281"/>
      <c r="F3" s="281"/>
      <c r="G3" s="281"/>
      <c r="H3" s="281"/>
      <c r="I3" s="281"/>
      <c r="J3" s="28"/>
    </row>
    <row r="4" spans="1:21" x14ac:dyDescent="0.2">
      <c r="A4" s="28"/>
      <c r="B4" s="28"/>
      <c r="C4" s="320" t="s">
        <v>52</v>
      </c>
      <c r="D4" s="320"/>
      <c r="E4" s="320"/>
      <c r="F4" s="320"/>
      <c r="G4" s="320"/>
      <c r="H4" s="320"/>
      <c r="I4" s="320"/>
      <c r="J4" s="28"/>
    </row>
    <row r="5" spans="1:21" x14ac:dyDescent="0.2">
      <c r="A5" s="20"/>
      <c r="B5" s="20"/>
      <c r="C5" s="25" t="s">
        <v>5</v>
      </c>
      <c r="D5" s="333" t="str">
        <f>'Kops a'!D6</f>
        <v>Daudzdzīvokļu dzīvojamās ēkas energoefektivitātes paaugstināšana</v>
      </c>
      <c r="E5" s="333"/>
      <c r="F5" s="333"/>
      <c r="G5" s="333"/>
      <c r="H5" s="333"/>
      <c r="I5" s="333"/>
      <c r="J5" s="333"/>
      <c r="K5" s="333"/>
      <c r="L5" s="333"/>
      <c r="M5" s="14"/>
      <c r="N5" s="14"/>
      <c r="O5" s="14"/>
      <c r="P5" s="14"/>
    </row>
    <row r="6" spans="1:21" x14ac:dyDescent="0.2">
      <c r="A6" s="20"/>
      <c r="B6" s="20"/>
      <c r="C6" s="25" t="s">
        <v>6</v>
      </c>
      <c r="D6" s="333" t="str">
        <f>'Kops a'!D7</f>
        <v>Daudzdzīvokļu dzīvojamās ēkas energoefektivitātes paaugstināšana</v>
      </c>
      <c r="E6" s="333"/>
      <c r="F6" s="333"/>
      <c r="G6" s="333"/>
      <c r="H6" s="333"/>
      <c r="I6" s="333"/>
      <c r="J6" s="333"/>
      <c r="K6" s="333"/>
      <c r="L6" s="333"/>
      <c r="M6" s="14"/>
      <c r="N6" s="14"/>
      <c r="O6" s="14"/>
      <c r="P6" s="14"/>
    </row>
    <row r="7" spans="1:21" x14ac:dyDescent="0.2">
      <c r="A7" s="20"/>
      <c r="B7" s="20"/>
      <c r="C7" s="25" t="s">
        <v>7</v>
      </c>
      <c r="D7" s="333" t="str">
        <f>'Kops a'!D8</f>
        <v>Jelgavas iela 24, Olaine, Olaines novads, LV-2114</v>
      </c>
      <c r="E7" s="333"/>
      <c r="F7" s="333"/>
      <c r="G7" s="333"/>
      <c r="H7" s="333"/>
      <c r="I7" s="333"/>
      <c r="J7" s="333"/>
      <c r="K7" s="333"/>
      <c r="L7" s="333"/>
      <c r="M7" s="14"/>
      <c r="N7" s="14"/>
      <c r="O7" s="14"/>
      <c r="P7" s="14"/>
    </row>
    <row r="8" spans="1:21" x14ac:dyDescent="0.2">
      <c r="A8" s="20"/>
      <c r="B8" s="20"/>
      <c r="C8" s="4" t="s">
        <v>20</v>
      </c>
      <c r="D8" s="333" t="str">
        <f>'Kops a'!D9</f>
        <v>Iepirkums Nr. AS OŪS 2021/11_E</v>
      </c>
      <c r="E8" s="333"/>
      <c r="F8" s="333"/>
      <c r="G8" s="333"/>
      <c r="H8" s="333"/>
      <c r="I8" s="333"/>
      <c r="J8" s="333"/>
      <c r="K8" s="333"/>
      <c r="L8" s="333"/>
      <c r="M8" s="14"/>
      <c r="N8" s="14"/>
      <c r="O8" s="14"/>
      <c r="P8" s="14"/>
    </row>
    <row r="9" spans="1:21" ht="11.25" customHeight="1" x14ac:dyDescent="0.2">
      <c r="A9" s="321" t="s">
        <v>301</v>
      </c>
      <c r="B9" s="321"/>
      <c r="C9" s="321"/>
      <c r="D9" s="321"/>
      <c r="E9" s="321"/>
      <c r="F9" s="321"/>
      <c r="G9" s="29"/>
      <c r="H9" s="29"/>
      <c r="I9" s="29"/>
      <c r="J9" s="325" t="s">
        <v>39</v>
      </c>
      <c r="K9" s="325"/>
      <c r="L9" s="325"/>
      <c r="M9" s="325"/>
      <c r="N9" s="332">
        <f>P21</f>
        <v>0</v>
      </c>
      <c r="O9" s="332"/>
      <c r="P9" s="29"/>
    </row>
    <row r="10" spans="1:21" x14ac:dyDescent="0.2">
      <c r="A10" s="30"/>
      <c r="B10" s="31"/>
      <c r="C10" s="4"/>
      <c r="D10" s="20"/>
      <c r="E10" s="20"/>
      <c r="F10" s="20"/>
      <c r="G10" s="20"/>
      <c r="H10" s="20"/>
      <c r="I10" s="20"/>
      <c r="J10" s="20"/>
      <c r="K10" s="20"/>
      <c r="L10" s="27"/>
      <c r="M10" s="27"/>
      <c r="O10" s="72"/>
      <c r="P10" s="71" t="str">
        <f>A27</f>
        <v>Tāme sastādīta 2021. gada __. _________</v>
      </c>
    </row>
    <row r="11" spans="1:21" ht="12" thickBot="1" x14ac:dyDescent="0.25">
      <c r="A11" s="30"/>
      <c r="B11" s="31"/>
      <c r="C11" s="4"/>
      <c r="D11" s="20"/>
      <c r="E11" s="20"/>
      <c r="F11" s="20"/>
      <c r="G11" s="20"/>
      <c r="H11" s="20"/>
      <c r="I11" s="20"/>
      <c r="J11" s="20"/>
      <c r="K11" s="20"/>
      <c r="L11" s="32"/>
      <c r="M11" s="32"/>
      <c r="N11" s="33"/>
      <c r="O11" s="24"/>
      <c r="P11" s="20"/>
    </row>
    <row r="12" spans="1:21" x14ac:dyDescent="0.2">
      <c r="A12" s="293" t="s">
        <v>23</v>
      </c>
      <c r="B12" s="326" t="s">
        <v>40</v>
      </c>
      <c r="C12" s="328" t="s">
        <v>41</v>
      </c>
      <c r="D12" s="330" t="s">
        <v>42</v>
      </c>
      <c r="E12" s="334" t="s">
        <v>43</v>
      </c>
      <c r="F12" s="344" t="s">
        <v>44</v>
      </c>
      <c r="G12" s="328"/>
      <c r="H12" s="328"/>
      <c r="I12" s="328"/>
      <c r="J12" s="328"/>
      <c r="K12" s="345"/>
      <c r="L12" s="344" t="s">
        <v>45</v>
      </c>
      <c r="M12" s="328"/>
      <c r="N12" s="328"/>
      <c r="O12" s="328"/>
      <c r="P12" s="345"/>
    </row>
    <row r="13" spans="1:21" ht="126.75" customHeight="1" thickBot="1" x14ac:dyDescent="0.25">
      <c r="A13" s="347"/>
      <c r="B13" s="348"/>
      <c r="C13" s="349"/>
      <c r="D13" s="350"/>
      <c r="E13" s="351"/>
      <c r="F13" s="176" t="s">
        <v>46</v>
      </c>
      <c r="G13" s="177" t="s">
        <v>47</v>
      </c>
      <c r="H13" s="177" t="s">
        <v>48</v>
      </c>
      <c r="I13" s="177" t="s">
        <v>49</v>
      </c>
      <c r="J13" s="177" t="s">
        <v>50</v>
      </c>
      <c r="K13" s="52" t="s">
        <v>51</v>
      </c>
      <c r="L13" s="176" t="s">
        <v>46</v>
      </c>
      <c r="M13" s="177" t="s">
        <v>48</v>
      </c>
      <c r="N13" s="177" t="s">
        <v>49</v>
      </c>
      <c r="O13" s="177" t="s">
        <v>50</v>
      </c>
      <c r="P13" s="52" t="s">
        <v>51</v>
      </c>
    </row>
    <row r="14" spans="1:21" ht="24" customHeight="1" x14ac:dyDescent="0.2">
      <c r="A14" s="164">
        <v>1</v>
      </c>
      <c r="B14" s="341" t="s">
        <v>178</v>
      </c>
      <c r="C14" s="122" t="s">
        <v>172</v>
      </c>
      <c r="D14" s="123"/>
      <c r="E14" s="124"/>
      <c r="F14" s="266"/>
      <c r="G14" s="264"/>
      <c r="H14" s="264">
        <f>ROUND(F14*G14,2)</f>
        <v>0</v>
      </c>
      <c r="I14" s="264"/>
      <c r="J14" s="264"/>
      <c r="K14" s="265">
        <f>SUM(H14:J14)</f>
        <v>0</v>
      </c>
      <c r="L14" s="266">
        <f>ROUND(E14*F14,2)</f>
        <v>0</v>
      </c>
      <c r="M14" s="264">
        <f>ROUND(H14*E14,2)</f>
        <v>0</v>
      </c>
      <c r="N14" s="264">
        <f>ROUND(I14*E14,2)</f>
        <v>0</v>
      </c>
      <c r="O14" s="264">
        <f>ROUND(J14*E14,2)</f>
        <v>0</v>
      </c>
      <c r="P14" s="265">
        <f>SUM(M14:O14)</f>
        <v>0</v>
      </c>
    </row>
    <row r="15" spans="1:21" s="82" customFormat="1" ht="24" customHeight="1" x14ac:dyDescent="0.2">
      <c r="A15" s="162">
        <v>2</v>
      </c>
      <c r="B15" s="342"/>
      <c r="C15" s="260" t="s">
        <v>318</v>
      </c>
      <c r="D15" s="78" t="s">
        <v>240</v>
      </c>
      <c r="E15" s="141">
        <v>108</v>
      </c>
      <c r="F15" s="266"/>
      <c r="G15" s="264"/>
      <c r="H15" s="264">
        <f t="shared" ref="H15:H20" si="0">ROUND(F15*G15,2)</f>
        <v>0</v>
      </c>
      <c r="I15" s="264"/>
      <c r="J15" s="264"/>
      <c r="K15" s="265">
        <f t="shared" ref="K15:K20" si="1">SUM(H15:J15)</f>
        <v>0</v>
      </c>
      <c r="L15" s="266">
        <f t="shared" ref="L15:L20" si="2">ROUND(E15*F15,2)</f>
        <v>0</v>
      </c>
      <c r="M15" s="264">
        <f t="shared" ref="M15:M20" si="3">ROUND(H15*E15,2)</f>
        <v>0</v>
      </c>
      <c r="N15" s="264">
        <f t="shared" ref="N15:N20" si="4">ROUND(I15*E15,2)</f>
        <v>0</v>
      </c>
      <c r="O15" s="264">
        <f t="shared" ref="O15:O20" si="5">ROUND(J15*E15,2)</f>
        <v>0</v>
      </c>
      <c r="P15" s="265">
        <f t="shared" ref="P15:P20" si="6">SUM(M15:O15)</f>
        <v>0</v>
      </c>
      <c r="S15" s="136"/>
      <c r="T15" s="136"/>
      <c r="U15" s="136"/>
    </row>
    <row r="16" spans="1:21" x14ac:dyDescent="0.2">
      <c r="A16" s="162">
        <v>3</v>
      </c>
      <c r="B16" s="342"/>
      <c r="C16" s="97" t="s">
        <v>264</v>
      </c>
      <c r="D16" s="85" t="s">
        <v>101</v>
      </c>
      <c r="E16" s="141">
        <v>13.81</v>
      </c>
      <c r="F16" s="266"/>
      <c r="G16" s="264"/>
      <c r="H16" s="264">
        <f t="shared" si="0"/>
        <v>0</v>
      </c>
      <c r="I16" s="264"/>
      <c r="J16" s="264"/>
      <c r="K16" s="265">
        <f t="shared" si="1"/>
        <v>0</v>
      </c>
      <c r="L16" s="266">
        <f t="shared" si="2"/>
        <v>0</v>
      </c>
      <c r="M16" s="264">
        <f t="shared" si="3"/>
        <v>0</v>
      </c>
      <c r="N16" s="264">
        <f t="shared" si="4"/>
        <v>0</v>
      </c>
      <c r="O16" s="264">
        <f t="shared" si="5"/>
        <v>0</v>
      </c>
      <c r="P16" s="265">
        <f t="shared" si="6"/>
        <v>0</v>
      </c>
      <c r="Q16" s="82"/>
      <c r="R16" s="82"/>
      <c r="S16" s="82"/>
      <c r="T16" s="82"/>
      <c r="U16" s="82"/>
    </row>
    <row r="17" spans="1:21" x14ac:dyDescent="0.2">
      <c r="A17" s="258">
        <v>4</v>
      </c>
      <c r="B17" s="342"/>
      <c r="C17" s="97" t="s">
        <v>173</v>
      </c>
      <c r="D17" s="85" t="s">
        <v>76</v>
      </c>
      <c r="E17" s="141">
        <v>1</v>
      </c>
      <c r="F17" s="266"/>
      <c r="G17" s="264"/>
      <c r="H17" s="264">
        <f t="shared" si="0"/>
        <v>0</v>
      </c>
      <c r="I17" s="264"/>
      <c r="J17" s="264"/>
      <c r="K17" s="265">
        <f t="shared" si="1"/>
        <v>0</v>
      </c>
      <c r="L17" s="266">
        <f t="shared" si="2"/>
        <v>0</v>
      </c>
      <c r="M17" s="264">
        <f t="shared" si="3"/>
        <v>0</v>
      </c>
      <c r="N17" s="264">
        <f t="shared" si="4"/>
        <v>0</v>
      </c>
      <c r="O17" s="264">
        <f t="shared" si="5"/>
        <v>0</v>
      </c>
      <c r="P17" s="265">
        <f t="shared" si="6"/>
        <v>0</v>
      </c>
      <c r="Q17" s="82"/>
      <c r="R17" s="82"/>
      <c r="S17" s="82"/>
      <c r="T17" s="82"/>
      <c r="U17" s="82"/>
    </row>
    <row r="18" spans="1:21" s="82" customFormat="1" ht="22.5" x14ac:dyDescent="0.2">
      <c r="A18" s="259">
        <v>5</v>
      </c>
      <c r="B18" s="342"/>
      <c r="C18" s="97" t="s">
        <v>265</v>
      </c>
      <c r="D18" s="96" t="s">
        <v>75</v>
      </c>
      <c r="E18" s="141">
        <v>1</v>
      </c>
      <c r="F18" s="266"/>
      <c r="G18" s="264"/>
      <c r="H18" s="264">
        <f t="shared" si="0"/>
        <v>0</v>
      </c>
      <c r="I18" s="264"/>
      <c r="J18" s="264"/>
      <c r="K18" s="265">
        <f t="shared" si="1"/>
        <v>0</v>
      </c>
      <c r="L18" s="266">
        <f t="shared" si="2"/>
        <v>0</v>
      </c>
      <c r="M18" s="264">
        <f t="shared" si="3"/>
        <v>0</v>
      </c>
      <c r="N18" s="264">
        <f t="shared" si="4"/>
        <v>0</v>
      </c>
      <c r="O18" s="264">
        <f t="shared" si="5"/>
        <v>0</v>
      </c>
      <c r="P18" s="265">
        <f t="shared" si="6"/>
        <v>0</v>
      </c>
    </row>
    <row r="19" spans="1:21" ht="22.5" x14ac:dyDescent="0.2">
      <c r="A19" s="248">
        <v>6</v>
      </c>
      <c r="B19" s="342"/>
      <c r="C19" s="97" t="s">
        <v>180</v>
      </c>
      <c r="D19" s="85" t="s">
        <v>179</v>
      </c>
      <c r="E19" s="80">
        <v>1</v>
      </c>
      <c r="F19" s="266"/>
      <c r="G19" s="264"/>
      <c r="H19" s="264">
        <f t="shared" si="0"/>
        <v>0</v>
      </c>
      <c r="I19" s="264"/>
      <c r="J19" s="264"/>
      <c r="K19" s="265">
        <f t="shared" si="1"/>
        <v>0</v>
      </c>
      <c r="L19" s="266">
        <f t="shared" si="2"/>
        <v>0</v>
      </c>
      <c r="M19" s="264">
        <f t="shared" si="3"/>
        <v>0</v>
      </c>
      <c r="N19" s="264">
        <f t="shared" si="4"/>
        <v>0</v>
      </c>
      <c r="O19" s="264">
        <f t="shared" si="5"/>
        <v>0</v>
      </c>
      <c r="P19" s="265">
        <f t="shared" si="6"/>
        <v>0</v>
      </c>
    </row>
    <row r="20" spans="1:21" ht="23.25" thickBot="1" x14ac:dyDescent="0.25">
      <c r="A20" s="248">
        <v>7</v>
      </c>
      <c r="B20" s="343"/>
      <c r="C20" s="119" t="s">
        <v>174</v>
      </c>
      <c r="D20" s="120" t="s">
        <v>100</v>
      </c>
      <c r="E20" s="121">
        <v>8</v>
      </c>
      <c r="F20" s="266"/>
      <c r="G20" s="264"/>
      <c r="H20" s="264">
        <f t="shared" si="0"/>
        <v>0</v>
      </c>
      <c r="I20" s="264"/>
      <c r="J20" s="264"/>
      <c r="K20" s="265">
        <f t="shared" si="1"/>
        <v>0</v>
      </c>
      <c r="L20" s="266">
        <f t="shared" si="2"/>
        <v>0</v>
      </c>
      <c r="M20" s="264">
        <f t="shared" si="3"/>
        <v>0</v>
      </c>
      <c r="N20" s="264">
        <f t="shared" si="4"/>
        <v>0</v>
      </c>
      <c r="O20" s="264">
        <f t="shared" si="5"/>
        <v>0</v>
      </c>
      <c r="P20" s="265">
        <f t="shared" si="6"/>
        <v>0</v>
      </c>
    </row>
    <row r="21" spans="1:21" ht="12" thickBot="1" x14ac:dyDescent="0.25">
      <c r="A21" s="346" t="s">
        <v>293</v>
      </c>
      <c r="B21" s="339"/>
      <c r="C21" s="339"/>
      <c r="D21" s="339"/>
      <c r="E21" s="339"/>
      <c r="F21" s="339"/>
      <c r="G21" s="339"/>
      <c r="H21" s="339"/>
      <c r="I21" s="339"/>
      <c r="J21" s="339"/>
      <c r="K21" s="340"/>
      <c r="L21" s="116">
        <f>SUM(L14:L20)</f>
        <v>0</v>
      </c>
      <c r="M21" s="117">
        <f>SUM(M14:M20)</f>
        <v>0</v>
      </c>
      <c r="N21" s="117">
        <f>SUM(N14:N20)</f>
        <v>0</v>
      </c>
      <c r="O21" s="117">
        <f>SUM(O14:O20)</f>
        <v>0</v>
      </c>
      <c r="P21" s="118">
        <f>SUM(P14:P20)</f>
        <v>0</v>
      </c>
    </row>
    <row r="22" spans="1:21" x14ac:dyDescent="0.2">
      <c r="A22" s="14"/>
      <c r="B22" s="14"/>
      <c r="C22" s="14"/>
      <c r="D22" s="14"/>
      <c r="E22" s="14"/>
      <c r="F22" s="14"/>
      <c r="G22" s="14"/>
      <c r="H22" s="14"/>
      <c r="I22" s="14"/>
      <c r="J22" s="14"/>
      <c r="K22" s="14"/>
      <c r="L22" s="14"/>
      <c r="M22" s="14"/>
      <c r="N22" s="14"/>
      <c r="O22" s="14"/>
      <c r="P22" s="14"/>
    </row>
    <row r="23" spans="1:21" x14ac:dyDescent="0.2">
      <c r="A23" s="14"/>
      <c r="B23" s="14"/>
      <c r="C23" s="14"/>
      <c r="D23" s="14"/>
      <c r="E23" s="14"/>
      <c r="F23" s="14"/>
      <c r="G23" s="14"/>
      <c r="H23" s="14"/>
      <c r="I23" s="14"/>
      <c r="J23" s="14"/>
      <c r="K23" s="14"/>
      <c r="L23" s="14"/>
      <c r="M23" s="14"/>
      <c r="N23" s="14"/>
      <c r="O23" s="14"/>
      <c r="P23" s="14"/>
    </row>
    <row r="24" spans="1:21" x14ac:dyDescent="0.2">
      <c r="A24" s="1" t="s">
        <v>14</v>
      </c>
      <c r="B24" s="14"/>
      <c r="C24" s="336">
        <f>'Kops a'!C35:H35</f>
        <v>0</v>
      </c>
      <c r="D24" s="336"/>
      <c r="E24" s="336"/>
      <c r="F24" s="336"/>
      <c r="G24" s="336"/>
      <c r="H24" s="336"/>
      <c r="I24" s="14"/>
      <c r="J24" s="14"/>
      <c r="K24" s="14"/>
      <c r="L24" s="14"/>
      <c r="M24" s="14"/>
      <c r="N24" s="14"/>
      <c r="O24" s="14"/>
      <c r="P24" s="14"/>
    </row>
    <row r="25" spans="1:21" x14ac:dyDescent="0.2">
      <c r="A25" s="14"/>
      <c r="B25" s="14"/>
      <c r="C25" s="272" t="s">
        <v>15</v>
      </c>
      <c r="D25" s="272"/>
      <c r="E25" s="272"/>
      <c r="F25" s="272"/>
      <c r="G25" s="272"/>
      <c r="H25" s="272"/>
      <c r="I25" s="14"/>
      <c r="J25" s="14"/>
      <c r="K25" s="14"/>
      <c r="L25" s="14"/>
      <c r="M25" s="14"/>
      <c r="N25" s="14"/>
      <c r="O25" s="14"/>
      <c r="P25" s="14"/>
    </row>
    <row r="26" spans="1:21" x14ac:dyDescent="0.2">
      <c r="A26" s="14"/>
      <c r="B26" s="14"/>
      <c r="C26" s="14"/>
      <c r="D26" s="14"/>
      <c r="E26" s="14"/>
      <c r="F26" s="14"/>
      <c r="G26" s="14"/>
      <c r="H26" s="14"/>
      <c r="I26" s="14"/>
      <c r="J26" s="14"/>
      <c r="K26" s="14"/>
      <c r="L26" s="14"/>
      <c r="M26" s="14"/>
      <c r="N26" s="14"/>
      <c r="O26" s="14"/>
      <c r="P26" s="14"/>
    </row>
    <row r="27" spans="1:21" x14ac:dyDescent="0.2">
      <c r="A27" s="69" t="str">
        <f>'Kops a'!A38</f>
        <v>Tāme sastādīta 2021. gada __. _________</v>
      </c>
      <c r="B27" s="70"/>
      <c r="C27" s="70"/>
      <c r="D27" s="70"/>
      <c r="E27" s="14"/>
      <c r="F27" s="14"/>
      <c r="G27" s="14"/>
      <c r="H27" s="14"/>
      <c r="I27" s="14"/>
      <c r="J27" s="14"/>
      <c r="K27" s="14"/>
      <c r="L27" s="14"/>
      <c r="M27" s="14"/>
      <c r="N27" s="14"/>
      <c r="O27" s="14"/>
      <c r="P27" s="14"/>
    </row>
    <row r="28" spans="1:21" x14ac:dyDescent="0.2">
      <c r="A28" s="14"/>
      <c r="B28" s="14"/>
      <c r="C28" s="14"/>
      <c r="D28" s="14"/>
      <c r="E28" s="14"/>
      <c r="F28" s="14"/>
      <c r="G28" s="14"/>
      <c r="H28" s="14"/>
      <c r="I28" s="14"/>
      <c r="J28" s="14"/>
      <c r="K28" s="14"/>
      <c r="L28" s="14"/>
      <c r="M28" s="14"/>
      <c r="N28" s="14"/>
      <c r="O28" s="14"/>
      <c r="P28" s="14"/>
    </row>
    <row r="29" spans="1:21" x14ac:dyDescent="0.2">
      <c r="A29" s="1" t="s">
        <v>37</v>
      </c>
      <c r="B29" s="14"/>
      <c r="C29" s="336">
        <f>'Kops a'!C40:H40</f>
        <v>0</v>
      </c>
      <c r="D29" s="336"/>
      <c r="E29" s="336"/>
      <c r="F29" s="336"/>
      <c r="G29" s="336"/>
      <c r="H29" s="336"/>
      <c r="I29" s="14"/>
      <c r="J29" s="14"/>
      <c r="K29" s="14"/>
      <c r="L29" s="14"/>
      <c r="M29" s="14"/>
      <c r="N29" s="14"/>
      <c r="O29" s="14"/>
      <c r="P29" s="14"/>
    </row>
    <row r="30" spans="1:21" x14ac:dyDescent="0.2">
      <c r="A30" s="14"/>
      <c r="B30" s="14"/>
      <c r="C30" s="272" t="s">
        <v>15</v>
      </c>
      <c r="D30" s="272"/>
      <c r="E30" s="272"/>
      <c r="F30" s="272"/>
      <c r="G30" s="272"/>
      <c r="H30" s="272"/>
      <c r="I30" s="14"/>
      <c r="J30" s="14"/>
      <c r="K30" s="14"/>
      <c r="L30" s="14"/>
      <c r="M30" s="14"/>
      <c r="N30" s="14"/>
      <c r="O30" s="14"/>
      <c r="P30" s="14"/>
    </row>
    <row r="31" spans="1:21" x14ac:dyDescent="0.2">
      <c r="A31" s="14"/>
      <c r="B31" s="14"/>
      <c r="C31" s="14"/>
      <c r="D31" s="14"/>
      <c r="E31" s="14"/>
      <c r="F31" s="14"/>
      <c r="G31" s="14"/>
      <c r="H31" s="14"/>
      <c r="I31" s="14"/>
      <c r="J31" s="14"/>
      <c r="K31" s="14"/>
      <c r="L31" s="14"/>
      <c r="M31" s="14"/>
      <c r="N31" s="14"/>
      <c r="O31" s="14"/>
      <c r="P31" s="14"/>
    </row>
    <row r="32" spans="1:21" x14ac:dyDescent="0.2">
      <c r="A32" s="69" t="s">
        <v>54</v>
      </c>
      <c r="B32" s="70"/>
      <c r="C32" s="74">
        <f>'Kops a'!C43</f>
        <v>0</v>
      </c>
      <c r="D32" s="42"/>
      <c r="E32" s="14"/>
      <c r="F32" s="14"/>
      <c r="G32" s="14"/>
      <c r="H32" s="14"/>
      <c r="I32" s="14"/>
      <c r="J32" s="14"/>
      <c r="K32" s="14"/>
      <c r="L32" s="14"/>
      <c r="M32" s="14"/>
      <c r="N32" s="14"/>
      <c r="O32" s="14"/>
      <c r="P32" s="14"/>
    </row>
    <row r="33" spans="1:16" x14ac:dyDescent="0.2">
      <c r="A33" s="14"/>
      <c r="B33" s="14"/>
      <c r="C33" s="14"/>
      <c r="D33" s="14"/>
      <c r="E33" s="14"/>
      <c r="F33" s="14"/>
      <c r="G33" s="14"/>
      <c r="H33" s="14"/>
      <c r="I33" s="14"/>
      <c r="J33" s="14"/>
      <c r="K33" s="14"/>
      <c r="L33" s="14"/>
      <c r="M33" s="14"/>
      <c r="N33" s="14"/>
      <c r="O33" s="14"/>
      <c r="P33" s="14"/>
    </row>
  </sheetData>
  <mergeCells count="23">
    <mergeCell ref="C30:H30"/>
    <mergeCell ref="C4:I4"/>
    <mergeCell ref="F12:K12"/>
    <mergeCell ref="A9:F9"/>
    <mergeCell ref="J9:M9"/>
    <mergeCell ref="D8:L8"/>
    <mergeCell ref="A21:K21"/>
    <mergeCell ref="C24:H24"/>
    <mergeCell ref="C25:H25"/>
    <mergeCell ref="C29:H29"/>
    <mergeCell ref="B14:B20"/>
    <mergeCell ref="A12:A13"/>
    <mergeCell ref="B12:B13"/>
    <mergeCell ref="C12:C13"/>
    <mergeCell ref="D12:D13"/>
    <mergeCell ref="E12:E13"/>
    <mergeCell ref="L12:P12"/>
    <mergeCell ref="C2:I2"/>
    <mergeCell ref="C3:I3"/>
    <mergeCell ref="D5:L5"/>
    <mergeCell ref="D6:L6"/>
    <mergeCell ref="D7:L7"/>
    <mergeCell ref="N9:O9"/>
  </mergeCells>
  <conditionalFormatting sqref="B14 A15:A17 A19:A20">
    <cfRule type="cellIs" dxfId="66" priority="54" operator="equal">
      <formula>0</formula>
    </cfRule>
  </conditionalFormatting>
  <conditionalFormatting sqref="N9:O9">
    <cfRule type="cellIs" dxfId="65" priority="53" operator="equal">
      <formula>0</formula>
    </cfRule>
  </conditionalFormatting>
  <conditionalFormatting sqref="A9:F9">
    <cfRule type="containsText" dxfId="64" priority="51"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63" priority="50" operator="equal">
      <formula>0</formula>
    </cfRule>
  </conditionalFormatting>
  <conditionalFormatting sqref="O10">
    <cfRule type="cellIs" dxfId="62" priority="49" operator="equal">
      <formula>"20__. gada __. _________"</formula>
    </cfRule>
  </conditionalFormatting>
  <conditionalFormatting sqref="A21:K21">
    <cfRule type="containsText" dxfId="61" priority="48" operator="containsText" text="Tiešās izmaksas kopā, t. sk. darba devēja sociālais nodoklis __.__% ">
      <formula>NOT(ISERROR(SEARCH("Tiešās izmaksas kopā, t. sk. darba devēja sociālais nodoklis __.__% ",A21)))</formula>
    </cfRule>
  </conditionalFormatting>
  <conditionalFormatting sqref="L21:P21">
    <cfRule type="cellIs" dxfId="60" priority="43" operator="equal">
      <formula>0</formula>
    </cfRule>
  </conditionalFormatting>
  <conditionalFormatting sqref="C4:I4">
    <cfRule type="cellIs" dxfId="59" priority="42" operator="equal">
      <formula>0</formula>
    </cfRule>
  </conditionalFormatting>
  <conditionalFormatting sqref="D5:L8">
    <cfRule type="cellIs" dxfId="58" priority="39" operator="equal">
      <formula>0</formula>
    </cfRule>
  </conditionalFormatting>
  <conditionalFormatting sqref="A14 D14:E14 A18">
    <cfRule type="cellIs" dxfId="57" priority="38" operator="equal">
      <formula>0</formula>
    </cfRule>
  </conditionalFormatting>
  <conditionalFormatting sqref="C14">
    <cfRule type="cellIs" dxfId="56" priority="37" operator="equal">
      <formula>0</formula>
    </cfRule>
  </conditionalFormatting>
  <conditionalFormatting sqref="P10">
    <cfRule type="cellIs" dxfId="55" priority="35" operator="equal">
      <formula>"20__. gada __. _________"</formula>
    </cfRule>
  </conditionalFormatting>
  <conditionalFormatting sqref="C29:H29">
    <cfRule type="cellIs" dxfId="54" priority="32" operator="equal">
      <formula>0</formula>
    </cfRule>
  </conditionalFormatting>
  <conditionalFormatting sqref="C24:H24">
    <cfRule type="cellIs" dxfId="53" priority="31" operator="equal">
      <formula>0</formula>
    </cfRule>
  </conditionalFormatting>
  <conditionalFormatting sqref="C29:H29 C32 C24:H24">
    <cfRule type="cellIs" dxfId="52" priority="30" operator="equal">
      <formula>0</formula>
    </cfRule>
  </conditionalFormatting>
  <conditionalFormatting sqref="D1">
    <cfRule type="cellIs" dxfId="51" priority="29" operator="equal">
      <formula>0</formula>
    </cfRule>
  </conditionalFormatting>
  <conditionalFormatting sqref="C19:E19">
    <cfRule type="cellIs" dxfId="50" priority="28" operator="equal">
      <formula>0</formula>
    </cfRule>
  </conditionalFormatting>
  <conditionalFormatting sqref="D15">
    <cfRule type="cellIs" dxfId="49" priority="5" operator="equal">
      <formula>0</formula>
    </cfRule>
  </conditionalFormatting>
  <conditionalFormatting sqref="F14:G20 I14:J20">
    <cfRule type="cellIs" dxfId="48" priority="2" operator="equal">
      <formula>0</formula>
    </cfRule>
  </conditionalFormatting>
  <conditionalFormatting sqref="H14:H20 K14:P20">
    <cfRule type="cellIs" dxfId="47" priority="1" operator="equal">
      <formula>0</formula>
    </cfRule>
  </conditionalFormatting>
  <pageMargins left="0.7" right="0.7" top="0.75" bottom="0.75" header="0.3" footer="0.3"/>
  <pageSetup paperSize="9" scale="87"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34" operator="containsText" id="{FF7EA908-55EC-4C43-BFD3-676EB2F59EFD}">
            <xm:f>NOT(ISERROR(SEARCH("Tāme sastādīta ____. gada ___. ______________",A27)))</xm:f>
            <xm:f>"Tāme sastādīta ____. gada ___. ______________"</xm:f>
            <x14:dxf>
              <font>
                <color auto="1"/>
              </font>
              <fill>
                <patternFill>
                  <bgColor rgb="FFC6EFCE"/>
                </patternFill>
              </fill>
            </x14:dxf>
          </x14:cfRule>
          <xm:sqref>A27</xm:sqref>
        </x14:conditionalFormatting>
        <x14:conditionalFormatting xmlns:xm="http://schemas.microsoft.com/office/excel/2006/main">
          <x14:cfRule type="containsText" priority="33" operator="containsText" id="{7D30F4F9-54F3-4EAD-9065-3BE0F6D67384}">
            <xm:f>NOT(ISERROR(SEARCH("Sertifikāta Nr. _________________________________",A32)))</xm:f>
            <xm:f>"Sertifikāta Nr. _________________________________"</xm:f>
            <x14:dxf>
              <font>
                <color auto="1"/>
              </font>
              <fill>
                <patternFill>
                  <bgColor rgb="FFC6EFCE"/>
                </patternFill>
              </fill>
            </x14:dxf>
          </x14:cfRule>
          <xm:sqref>A32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B050"/>
    <pageSetUpPr fitToPage="1"/>
  </sheetPr>
  <dimension ref="A1:Z84"/>
  <sheetViews>
    <sheetView zoomScale="85" zoomScaleNormal="85" workbookViewId="0">
      <selection activeCell="Q13" sqref="Q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0"/>
      <c r="B1" s="20"/>
      <c r="C1" s="25" t="s">
        <v>38</v>
      </c>
      <c r="D1" s="43">
        <v>10</v>
      </c>
      <c r="E1" s="20"/>
      <c r="F1" s="20"/>
      <c r="G1" s="20"/>
      <c r="H1" s="20"/>
      <c r="I1" s="20"/>
      <c r="J1" s="20"/>
      <c r="N1" s="24"/>
      <c r="O1" s="25"/>
      <c r="P1" s="26"/>
    </row>
    <row r="2" spans="1:16" x14ac:dyDescent="0.2">
      <c r="A2" s="27"/>
      <c r="B2" s="27"/>
      <c r="C2" s="319" t="s">
        <v>77</v>
      </c>
      <c r="D2" s="319"/>
      <c r="E2" s="319"/>
      <c r="F2" s="319"/>
      <c r="G2" s="319"/>
      <c r="H2" s="319"/>
      <c r="I2" s="319"/>
      <c r="J2" s="27"/>
    </row>
    <row r="3" spans="1:16" x14ac:dyDescent="0.2">
      <c r="A3" s="28"/>
      <c r="B3" s="28"/>
      <c r="C3" s="281" t="s">
        <v>17</v>
      </c>
      <c r="D3" s="281"/>
      <c r="E3" s="281"/>
      <c r="F3" s="281"/>
      <c r="G3" s="281"/>
      <c r="H3" s="281"/>
      <c r="I3" s="281"/>
      <c r="J3" s="28"/>
    </row>
    <row r="4" spans="1:16" x14ac:dyDescent="0.2">
      <c r="A4" s="28"/>
      <c r="B4" s="28"/>
      <c r="C4" s="320" t="s">
        <v>52</v>
      </c>
      <c r="D4" s="320"/>
      <c r="E4" s="320"/>
      <c r="F4" s="320"/>
      <c r="G4" s="320"/>
      <c r="H4" s="320"/>
      <c r="I4" s="320"/>
      <c r="J4" s="28"/>
    </row>
    <row r="5" spans="1:16" x14ac:dyDescent="0.2">
      <c r="A5" s="20"/>
      <c r="B5" s="20"/>
      <c r="C5" s="25" t="s">
        <v>5</v>
      </c>
      <c r="D5" s="333" t="str">
        <f>'Kops a'!D6</f>
        <v>Daudzdzīvokļu dzīvojamās ēkas energoefektivitātes paaugstināšana</v>
      </c>
      <c r="E5" s="333"/>
      <c r="F5" s="333"/>
      <c r="G5" s="333"/>
      <c r="H5" s="333"/>
      <c r="I5" s="333"/>
      <c r="J5" s="333"/>
      <c r="K5" s="333"/>
      <c r="L5" s="333"/>
      <c r="M5" s="14"/>
      <c r="N5" s="14"/>
      <c r="O5" s="14"/>
      <c r="P5" s="14"/>
    </row>
    <row r="6" spans="1:16" x14ac:dyDescent="0.2">
      <c r="A6" s="20"/>
      <c r="B6" s="20"/>
      <c r="C6" s="25" t="s">
        <v>6</v>
      </c>
      <c r="D6" s="333" t="str">
        <f>'Kops a'!D7</f>
        <v>Daudzdzīvokļu dzīvojamās ēkas energoefektivitātes paaugstināšana</v>
      </c>
      <c r="E6" s="333"/>
      <c r="F6" s="333"/>
      <c r="G6" s="333"/>
      <c r="H6" s="333"/>
      <c r="I6" s="333"/>
      <c r="J6" s="333"/>
      <c r="K6" s="333"/>
      <c r="L6" s="333"/>
      <c r="M6" s="14"/>
      <c r="N6" s="14"/>
      <c r="O6" s="14"/>
      <c r="P6" s="14"/>
    </row>
    <row r="7" spans="1:16" x14ac:dyDescent="0.2">
      <c r="A7" s="20"/>
      <c r="B7" s="20"/>
      <c r="C7" s="25" t="s">
        <v>7</v>
      </c>
      <c r="D7" s="333" t="str">
        <f>'Kops a'!D8</f>
        <v>Jelgavas iela 24, Olaine, Olaines novads, LV-2114</v>
      </c>
      <c r="E7" s="333"/>
      <c r="F7" s="333"/>
      <c r="G7" s="333"/>
      <c r="H7" s="333"/>
      <c r="I7" s="333"/>
      <c r="J7" s="333"/>
      <c r="K7" s="333"/>
      <c r="L7" s="333"/>
      <c r="M7" s="14"/>
      <c r="N7" s="14"/>
      <c r="O7" s="14"/>
      <c r="P7" s="14"/>
    </row>
    <row r="8" spans="1:16" x14ac:dyDescent="0.2">
      <c r="A8" s="20"/>
      <c r="B8" s="20"/>
      <c r="C8" s="4" t="s">
        <v>20</v>
      </c>
      <c r="D8" s="333" t="str">
        <f>'Kops a'!D9</f>
        <v>Iepirkums Nr. AS OŪS 2021/11_E</v>
      </c>
      <c r="E8" s="333"/>
      <c r="F8" s="333"/>
      <c r="G8" s="333"/>
      <c r="H8" s="333"/>
      <c r="I8" s="333"/>
      <c r="J8" s="333"/>
      <c r="K8" s="333"/>
      <c r="L8" s="333"/>
      <c r="M8" s="14"/>
      <c r="N8" s="14"/>
      <c r="O8" s="14"/>
      <c r="P8" s="14"/>
    </row>
    <row r="9" spans="1:16" ht="11.25" customHeight="1" x14ac:dyDescent="0.2">
      <c r="A9" s="321" t="s">
        <v>302</v>
      </c>
      <c r="B9" s="321"/>
      <c r="C9" s="321"/>
      <c r="D9" s="321"/>
      <c r="E9" s="321"/>
      <c r="F9" s="321"/>
      <c r="G9" s="29"/>
      <c r="H9" s="29"/>
      <c r="I9" s="29"/>
      <c r="J9" s="325" t="s">
        <v>39</v>
      </c>
      <c r="K9" s="325"/>
      <c r="L9" s="325"/>
      <c r="M9" s="325"/>
      <c r="N9" s="332">
        <f>P72</f>
        <v>0</v>
      </c>
      <c r="O9" s="332"/>
      <c r="P9" s="29"/>
    </row>
    <row r="10" spans="1:16" x14ac:dyDescent="0.2">
      <c r="A10" s="30"/>
      <c r="B10" s="31"/>
      <c r="C10" s="4"/>
      <c r="D10" s="20"/>
      <c r="E10" s="20"/>
      <c r="F10" s="20"/>
      <c r="G10" s="20"/>
      <c r="H10" s="20"/>
      <c r="I10" s="20"/>
      <c r="J10" s="20"/>
      <c r="K10" s="20"/>
      <c r="L10" s="27"/>
      <c r="M10" s="27"/>
      <c r="O10" s="72"/>
      <c r="P10" s="71" t="str">
        <f>A78</f>
        <v>Tāme sastādīta 2021. gada __. _________</v>
      </c>
    </row>
    <row r="11" spans="1:16" ht="12" thickBot="1" x14ac:dyDescent="0.25">
      <c r="A11" s="30"/>
      <c r="B11" s="31"/>
      <c r="C11" s="4"/>
      <c r="D11" s="20"/>
      <c r="E11" s="20"/>
      <c r="F11" s="20"/>
      <c r="G11" s="20"/>
      <c r="H11" s="20"/>
      <c r="I11" s="20"/>
      <c r="J11" s="20"/>
      <c r="K11" s="20"/>
      <c r="L11" s="32"/>
      <c r="M11" s="32"/>
      <c r="N11" s="33"/>
      <c r="O11" s="24"/>
      <c r="P11" s="20"/>
    </row>
    <row r="12" spans="1:16" x14ac:dyDescent="0.2">
      <c r="A12" s="293" t="s">
        <v>23</v>
      </c>
      <c r="B12" s="326" t="s">
        <v>40</v>
      </c>
      <c r="C12" s="328" t="s">
        <v>41</v>
      </c>
      <c r="D12" s="330" t="s">
        <v>42</v>
      </c>
      <c r="E12" s="334" t="s">
        <v>43</v>
      </c>
      <c r="F12" s="344" t="s">
        <v>44</v>
      </c>
      <c r="G12" s="328"/>
      <c r="H12" s="328"/>
      <c r="I12" s="328"/>
      <c r="J12" s="328"/>
      <c r="K12" s="345"/>
      <c r="L12" s="344" t="s">
        <v>45</v>
      </c>
      <c r="M12" s="328"/>
      <c r="N12" s="328"/>
      <c r="O12" s="328"/>
      <c r="P12" s="345"/>
    </row>
    <row r="13" spans="1:16" ht="126.75" customHeight="1" thickBot="1" x14ac:dyDescent="0.25">
      <c r="A13" s="294"/>
      <c r="B13" s="327"/>
      <c r="C13" s="329"/>
      <c r="D13" s="331"/>
      <c r="E13" s="335"/>
      <c r="F13" s="176" t="s">
        <v>46</v>
      </c>
      <c r="G13" s="177" t="s">
        <v>47</v>
      </c>
      <c r="H13" s="177" t="s">
        <v>48</v>
      </c>
      <c r="I13" s="177" t="s">
        <v>49</v>
      </c>
      <c r="J13" s="177" t="s">
        <v>50</v>
      </c>
      <c r="K13" s="52" t="s">
        <v>51</v>
      </c>
      <c r="L13" s="176" t="s">
        <v>46</v>
      </c>
      <c r="M13" s="177" t="s">
        <v>48</v>
      </c>
      <c r="N13" s="177" t="s">
        <v>49</v>
      </c>
      <c r="O13" s="177" t="s">
        <v>50</v>
      </c>
      <c r="P13" s="52" t="s">
        <v>51</v>
      </c>
    </row>
    <row r="14" spans="1:16" ht="15" customHeight="1" x14ac:dyDescent="0.2">
      <c r="A14" s="218">
        <v>1</v>
      </c>
      <c r="B14" s="373" t="s">
        <v>72</v>
      </c>
      <c r="C14" s="243" t="s">
        <v>59</v>
      </c>
      <c r="D14" s="212"/>
      <c r="E14" s="213"/>
      <c r="F14" s="266"/>
      <c r="G14" s="264"/>
      <c r="H14" s="264">
        <f>ROUND(F14*G14,2)</f>
        <v>0</v>
      </c>
      <c r="I14" s="264"/>
      <c r="J14" s="264"/>
      <c r="K14" s="265">
        <f>SUM(H14:J14)</f>
        <v>0</v>
      </c>
      <c r="L14" s="266">
        <f>ROUND(E14*F14,2)</f>
        <v>0</v>
      </c>
      <c r="M14" s="264">
        <f>ROUND(H14*E14,2)</f>
        <v>0</v>
      </c>
      <c r="N14" s="264">
        <f>ROUND(I14*E14,2)</f>
        <v>0</v>
      </c>
      <c r="O14" s="264">
        <f>ROUND(J14*E14,2)</f>
        <v>0</v>
      </c>
      <c r="P14" s="265">
        <f>SUM(M14:O14)</f>
        <v>0</v>
      </c>
    </row>
    <row r="15" spans="1:16" ht="38.25" x14ac:dyDescent="0.2">
      <c r="A15" s="196">
        <v>2</v>
      </c>
      <c r="B15" s="374"/>
      <c r="C15" s="269" t="s">
        <v>319</v>
      </c>
      <c r="D15" s="170" t="s">
        <v>73</v>
      </c>
      <c r="E15" s="219">
        <v>2</v>
      </c>
      <c r="F15" s="266"/>
      <c r="G15" s="264"/>
      <c r="H15" s="264">
        <f t="shared" ref="H15:H71" si="0">ROUND(F15*G15,2)</f>
        <v>0</v>
      </c>
      <c r="I15" s="264"/>
      <c r="J15" s="264"/>
      <c r="K15" s="265">
        <f t="shared" ref="K15:K71" si="1">SUM(H15:J15)</f>
        <v>0</v>
      </c>
      <c r="L15" s="266">
        <f t="shared" ref="L15:L71" si="2">ROUND(E15*F15,2)</f>
        <v>0</v>
      </c>
      <c r="M15" s="264">
        <f t="shared" ref="M15:M71" si="3">ROUND(H15*E15,2)</f>
        <v>0</v>
      </c>
      <c r="N15" s="264">
        <f t="shared" ref="N15:N71" si="4">ROUND(I15*E15,2)</f>
        <v>0</v>
      </c>
      <c r="O15" s="264">
        <f t="shared" ref="O15:O71" si="5">ROUND(J15*E15,2)</f>
        <v>0</v>
      </c>
      <c r="P15" s="265">
        <f t="shared" ref="P15:P71" si="6">SUM(M15:O15)</f>
        <v>0</v>
      </c>
    </row>
    <row r="16" spans="1:16" ht="38.25" x14ac:dyDescent="0.2">
      <c r="A16" s="197">
        <v>3</v>
      </c>
      <c r="B16" s="374"/>
      <c r="C16" s="269" t="s">
        <v>320</v>
      </c>
      <c r="D16" s="170" t="s">
        <v>73</v>
      </c>
      <c r="E16" s="219">
        <v>3</v>
      </c>
      <c r="F16" s="266"/>
      <c r="G16" s="264"/>
      <c r="H16" s="264">
        <f t="shared" si="0"/>
        <v>0</v>
      </c>
      <c r="I16" s="264"/>
      <c r="J16" s="264"/>
      <c r="K16" s="265">
        <f t="shared" si="1"/>
        <v>0</v>
      </c>
      <c r="L16" s="266">
        <f t="shared" si="2"/>
        <v>0</v>
      </c>
      <c r="M16" s="264">
        <f t="shared" si="3"/>
        <v>0</v>
      </c>
      <c r="N16" s="264">
        <f t="shared" si="4"/>
        <v>0</v>
      </c>
      <c r="O16" s="264">
        <f t="shared" si="5"/>
        <v>0</v>
      </c>
      <c r="P16" s="265">
        <f t="shared" si="6"/>
        <v>0</v>
      </c>
    </row>
    <row r="17" spans="1:16" ht="38.25" x14ac:dyDescent="0.2">
      <c r="A17" s="196">
        <v>4</v>
      </c>
      <c r="B17" s="374"/>
      <c r="C17" s="269" t="s">
        <v>321</v>
      </c>
      <c r="D17" s="170" t="s">
        <v>73</v>
      </c>
      <c r="E17" s="219">
        <v>33</v>
      </c>
      <c r="F17" s="266"/>
      <c r="G17" s="264"/>
      <c r="H17" s="264">
        <f t="shared" si="0"/>
        <v>0</v>
      </c>
      <c r="I17" s="264"/>
      <c r="J17" s="264"/>
      <c r="K17" s="265">
        <f t="shared" si="1"/>
        <v>0</v>
      </c>
      <c r="L17" s="266">
        <f t="shared" si="2"/>
        <v>0</v>
      </c>
      <c r="M17" s="264">
        <f t="shared" si="3"/>
        <v>0</v>
      </c>
      <c r="N17" s="264">
        <f t="shared" si="4"/>
        <v>0</v>
      </c>
      <c r="O17" s="264">
        <f t="shared" si="5"/>
        <v>0</v>
      </c>
      <c r="P17" s="265">
        <f t="shared" si="6"/>
        <v>0</v>
      </c>
    </row>
    <row r="18" spans="1:16" ht="38.25" x14ac:dyDescent="0.2">
      <c r="A18" s="196">
        <v>5</v>
      </c>
      <c r="B18" s="374"/>
      <c r="C18" s="269" t="s">
        <v>322</v>
      </c>
      <c r="D18" s="170" t="s">
        <v>73</v>
      </c>
      <c r="E18" s="219">
        <v>7</v>
      </c>
      <c r="F18" s="266"/>
      <c r="G18" s="264"/>
      <c r="H18" s="264">
        <f t="shared" si="0"/>
        <v>0</v>
      </c>
      <c r="I18" s="264"/>
      <c r="J18" s="264"/>
      <c r="K18" s="265">
        <f t="shared" si="1"/>
        <v>0</v>
      </c>
      <c r="L18" s="266">
        <f t="shared" si="2"/>
        <v>0</v>
      </c>
      <c r="M18" s="264">
        <f t="shared" si="3"/>
        <v>0</v>
      </c>
      <c r="N18" s="264">
        <f t="shared" si="4"/>
        <v>0</v>
      </c>
      <c r="O18" s="264">
        <f t="shared" si="5"/>
        <v>0</v>
      </c>
      <c r="P18" s="265">
        <f t="shared" si="6"/>
        <v>0</v>
      </c>
    </row>
    <row r="19" spans="1:16" ht="38.25" x14ac:dyDescent="0.2">
      <c r="A19" s="197">
        <v>6</v>
      </c>
      <c r="B19" s="374"/>
      <c r="C19" s="269" t="s">
        <v>323</v>
      </c>
      <c r="D19" s="170" t="s">
        <v>73</v>
      </c>
      <c r="E19" s="219">
        <v>34</v>
      </c>
      <c r="F19" s="266"/>
      <c r="G19" s="264"/>
      <c r="H19" s="264">
        <f t="shared" si="0"/>
        <v>0</v>
      </c>
      <c r="I19" s="264"/>
      <c r="J19" s="264"/>
      <c r="K19" s="265">
        <f t="shared" si="1"/>
        <v>0</v>
      </c>
      <c r="L19" s="266">
        <f t="shared" si="2"/>
        <v>0</v>
      </c>
      <c r="M19" s="264">
        <f t="shared" si="3"/>
        <v>0</v>
      </c>
      <c r="N19" s="264">
        <f t="shared" si="4"/>
        <v>0</v>
      </c>
      <c r="O19" s="264">
        <f t="shared" si="5"/>
        <v>0</v>
      </c>
      <c r="P19" s="265">
        <f t="shared" si="6"/>
        <v>0</v>
      </c>
    </row>
    <row r="20" spans="1:16" ht="38.25" x14ac:dyDescent="0.2">
      <c r="A20" s="196">
        <v>7</v>
      </c>
      <c r="B20" s="374"/>
      <c r="C20" s="269" t="s">
        <v>324</v>
      </c>
      <c r="D20" s="170" t="s">
        <v>73</v>
      </c>
      <c r="E20" s="219">
        <v>126</v>
      </c>
      <c r="F20" s="266"/>
      <c r="G20" s="264"/>
      <c r="H20" s="264">
        <f t="shared" si="0"/>
        <v>0</v>
      </c>
      <c r="I20" s="264"/>
      <c r="J20" s="264"/>
      <c r="K20" s="265">
        <f t="shared" si="1"/>
        <v>0</v>
      </c>
      <c r="L20" s="266">
        <f t="shared" si="2"/>
        <v>0</v>
      </c>
      <c r="M20" s="264">
        <f t="shared" si="3"/>
        <v>0</v>
      </c>
      <c r="N20" s="264">
        <f t="shared" si="4"/>
        <v>0</v>
      </c>
      <c r="O20" s="264">
        <f t="shared" si="5"/>
        <v>0</v>
      </c>
      <c r="P20" s="265">
        <f t="shared" si="6"/>
        <v>0</v>
      </c>
    </row>
    <row r="21" spans="1:16" ht="38.25" x14ac:dyDescent="0.2">
      <c r="A21" s="196">
        <v>8</v>
      </c>
      <c r="B21" s="374"/>
      <c r="C21" s="269" t="s">
        <v>325</v>
      </c>
      <c r="D21" s="170" t="s">
        <v>73</v>
      </c>
      <c r="E21" s="219">
        <v>45</v>
      </c>
      <c r="F21" s="266"/>
      <c r="G21" s="264"/>
      <c r="H21" s="264">
        <f t="shared" si="0"/>
        <v>0</v>
      </c>
      <c r="I21" s="264"/>
      <c r="J21" s="264"/>
      <c r="K21" s="265">
        <f t="shared" si="1"/>
        <v>0</v>
      </c>
      <c r="L21" s="266">
        <f t="shared" si="2"/>
        <v>0</v>
      </c>
      <c r="M21" s="264">
        <f t="shared" si="3"/>
        <v>0</v>
      </c>
      <c r="N21" s="264">
        <f t="shared" si="4"/>
        <v>0</v>
      </c>
      <c r="O21" s="264">
        <f t="shared" si="5"/>
        <v>0</v>
      </c>
      <c r="P21" s="265">
        <f t="shared" si="6"/>
        <v>0</v>
      </c>
    </row>
    <row r="22" spans="1:16" ht="38.25" x14ac:dyDescent="0.2">
      <c r="A22" s="197">
        <v>9</v>
      </c>
      <c r="B22" s="374"/>
      <c r="C22" s="269" t="s">
        <v>326</v>
      </c>
      <c r="D22" s="170" t="s">
        <v>73</v>
      </c>
      <c r="E22" s="219">
        <v>42</v>
      </c>
      <c r="F22" s="266"/>
      <c r="G22" s="264"/>
      <c r="H22" s="264">
        <f t="shared" si="0"/>
        <v>0</v>
      </c>
      <c r="I22" s="264"/>
      <c r="J22" s="264"/>
      <c r="K22" s="265">
        <f t="shared" si="1"/>
        <v>0</v>
      </c>
      <c r="L22" s="266">
        <f t="shared" si="2"/>
        <v>0</v>
      </c>
      <c r="M22" s="264">
        <f t="shared" si="3"/>
        <v>0</v>
      </c>
      <c r="N22" s="264">
        <f t="shared" si="4"/>
        <v>0</v>
      </c>
      <c r="O22" s="264">
        <f t="shared" si="5"/>
        <v>0</v>
      </c>
      <c r="P22" s="265">
        <f t="shared" si="6"/>
        <v>0</v>
      </c>
    </row>
    <row r="23" spans="1:16" ht="23.45" customHeight="1" x14ac:dyDescent="0.2">
      <c r="A23" s="196">
        <v>10</v>
      </c>
      <c r="B23" s="374"/>
      <c r="C23" s="251" t="s">
        <v>327</v>
      </c>
      <c r="D23" s="170" t="s">
        <v>73</v>
      </c>
      <c r="E23" s="220">
        <v>292</v>
      </c>
      <c r="F23" s="266"/>
      <c r="G23" s="264"/>
      <c r="H23" s="264">
        <f t="shared" si="0"/>
        <v>0</v>
      </c>
      <c r="I23" s="264"/>
      <c r="J23" s="264"/>
      <c r="K23" s="265">
        <f t="shared" si="1"/>
        <v>0</v>
      </c>
      <c r="L23" s="266">
        <f t="shared" si="2"/>
        <v>0</v>
      </c>
      <c r="M23" s="264">
        <f t="shared" si="3"/>
        <v>0</v>
      </c>
      <c r="N23" s="264">
        <f t="shared" si="4"/>
        <v>0</v>
      </c>
      <c r="O23" s="264">
        <f t="shared" si="5"/>
        <v>0</v>
      </c>
      <c r="P23" s="265">
        <f t="shared" si="6"/>
        <v>0</v>
      </c>
    </row>
    <row r="24" spans="1:16" ht="30.75" customHeight="1" x14ac:dyDescent="0.2">
      <c r="A24" s="196">
        <v>11</v>
      </c>
      <c r="B24" s="374"/>
      <c r="C24" s="251" t="s">
        <v>328</v>
      </c>
      <c r="D24" s="170" t="s">
        <v>73</v>
      </c>
      <c r="E24" s="220">
        <v>280</v>
      </c>
      <c r="F24" s="266"/>
      <c r="G24" s="264"/>
      <c r="H24" s="264">
        <f t="shared" si="0"/>
        <v>0</v>
      </c>
      <c r="I24" s="264"/>
      <c r="J24" s="264"/>
      <c r="K24" s="265">
        <f t="shared" si="1"/>
        <v>0</v>
      </c>
      <c r="L24" s="266">
        <f t="shared" si="2"/>
        <v>0</v>
      </c>
      <c r="M24" s="264">
        <f t="shared" si="3"/>
        <v>0</v>
      </c>
      <c r="N24" s="264">
        <f t="shared" si="4"/>
        <v>0</v>
      </c>
      <c r="O24" s="264">
        <f t="shared" si="5"/>
        <v>0</v>
      </c>
      <c r="P24" s="265">
        <f t="shared" si="6"/>
        <v>0</v>
      </c>
    </row>
    <row r="25" spans="1:16" ht="26.25" customHeight="1" x14ac:dyDescent="0.2">
      <c r="A25" s="197">
        <v>12</v>
      </c>
      <c r="B25" s="374"/>
      <c r="C25" s="251" t="s">
        <v>329</v>
      </c>
      <c r="D25" s="170" t="s">
        <v>73</v>
      </c>
      <c r="E25" s="220">
        <v>12</v>
      </c>
      <c r="F25" s="266"/>
      <c r="G25" s="264"/>
      <c r="H25" s="264">
        <f t="shared" si="0"/>
        <v>0</v>
      </c>
      <c r="I25" s="264"/>
      <c r="J25" s="264"/>
      <c r="K25" s="265">
        <f t="shared" si="1"/>
        <v>0</v>
      </c>
      <c r="L25" s="266">
        <f t="shared" si="2"/>
        <v>0</v>
      </c>
      <c r="M25" s="264">
        <f t="shared" si="3"/>
        <v>0</v>
      </c>
      <c r="N25" s="264">
        <f t="shared" si="4"/>
        <v>0</v>
      </c>
      <c r="O25" s="264">
        <f t="shared" si="5"/>
        <v>0</v>
      </c>
      <c r="P25" s="265">
        <f t="shared" si="6"/>
        <v>0</v>
      </c>
    </row>
    <row r="26" spans="1:16" ht="23.45" customHeight="1" x14ac:dyDescent="0.2">
      <c r="A26" s="196">
        <v>13</v>
      </c>
      <c r="B26" s="374"/>
      <c r="C26" s="251" t="s">
        <v>330</v>
      </c>
      <c r="D26" s="170" t="s">
        <v>73</v>
      </c>
      <c r="E26" s="220">
        <v>292</v>
      </c>
      <c r="F26" s="266"/>
      <c r="G26" s="264"/>
      <c r="H26" s="264">
        <f t="shared" si="0"/>
        <v>0</v>
      </c>
      <c r="I26" s="264"/>
      <c r="J26" s="264"/>
      <c r="K26" s="265">
        <f t="shared" si="1"/>
        <v>0</v>
      </c>
      <c r="L26" s="266">
        <f t="shared" si="2"/>
        <v>0</v>
      </c>
      <c r="M26" s="264">
        <f t="shared" si="3"/>
        <v>0</v>
      </c>
      <c r="N26" s="264">
        <f t="shared" si="4"/>
        <v>0</v>
      </c>
      <c r="O26" s="264">
        <f t="shared" si="5"/>
        <v>0</v>
      </c>
      <c r="P26" s="265">
        <f t="shared" si="6"/>
        <v>0</v>
      </c>
    </row>
    <row r="27" spans="1:16" ht="31.5" customHeight="1" x14ac:dyDescent="0.2">
      <c r="A27" s="196">
        <v>14</v>
      </c>
      <c r="B27" s="374"/>
      <c r="C27" s="269" t="s">
        <v>331</v>
      </c>
      <c r="D27" s="170" t="s">
        <v>73</v>
      </c>
      <c r="E27" s="220">
        <v>62</v>
      </c>
      <c r="F27" s="266"/>
      <c r="G27" s="264"/>
      <c r="H27" s="264">
        <f t="shared" si="0"/>
        <v>0</v>
      </c>
      <c r="I27" s="264"/>
      <c r="J27" s="264"/>
      <c r="K27" s="265">
        <f t="shared" si="1"/>
        <v>0</v>
      </c>
      <c r="L27" s="266">
        <f t="shared" si="2"/>
        <v>0</v>
      </c>
      <c r="M27" s="264">
        <f t="shared" si="3"/>
        <v>0</v>
      </c>
      <c r="N27" s="264">
        <f t="shared" si="4"/>
        <v>0</v>
      </c>
      <c r="O27" s="264">
        <f t="shared" si="5"/>
        <v>0</v>
      </c>
      <c r="P27" s="265">
        <f t="shared" si="6"/>
        <v>0</v>
      </c>
    </row>
    <row r="28" spans="1:16" ht="23.45" customHeight="1" x14ac:dyDescent="0.2">
      <c r="A28" s="197">
        <v>15</v>
      </c>
      <c r="B28" s="374"/>
      <c r="C28" s="251" t="s">
        <v>332</v>
      </c>
      <c r="D28" s="170" t="s">
        <v>73</v>
      </c>
      <c r="E28" s="220">
        <v>186</v>
      </c>
      <c r="F28" s="266"/>
      <c r="G28" s="264"/>
      <c r="H28" s="264">
        <f t="shared" si="0"/>
        <v>0</v>
      </c>
      <c r="I28" s="264"/>
      <c r="J28" s="264"/>
      <c r="K28" s="265">
        <f t="shared" si="1"/>
        <v>0</v>
      </c>
      <c r="L28" s="266">
        <f t="shared" si="2"/>
        <v>0</v>
      </c>
      <c r="M28" s="264">
        <f t="shared" si="3"/>
        <v>0</v>
      </c>
      <c r="N28" s="264">
        <f t="shared" si="4"/>
        <v>0</v>
      </c>
      <c r="O28" s="264">
        <f t="shared" si="5"/>
        <v>0</v>
      </c>
      <c r="P28" s="265">
        <f t="shared" si="6"/>
        <v>0</v>
      </c>
    </row>
    <row r="29" spans="1:16" ht="23.45" customHeight="1" x14ac:dyDescent="0.2">
      <c r="A29" s="196">
        <v>16</v>
      </c>
      <c r="B29" s="374"/>
      <c r="C29" s="251" t="s">
        <v>333</v>
      </c>
      <c r="D29" s="170" t="s">
        <v>73</v>
      </c>
      <c r="E29" s="220">
        <v>124</v>
      </c>
      <c r="F29" s="266"/>
      <c r="G29" s="264"/>
      <c r="H29" s="264">
        <f t="shared" si="0"/>
        <v>0</v>
      </c>
      <c r="I29" s="264"/>
      <c r="J29" s="264"/>
      <c r="K29" s="265">
        <f t="shared" si="1"/>
        <v>0</v>
      </c>
      <c r="L29" s="266">
        <f t="shared" si="2"/>
        <v>0</v>
      </c>
      <c r="M29" s="264">
        <f t="shared" si="3"/>
        <v>0</v>
      </c>
      <c r="N29" s="264">
        <f t="shared" si="4"/>
        <v>0</v>
      </c>
      <c r="O29" s="264">
        <f t="shared" si="5"/>
        <v>0</v>
      </c>
      <c r="P29" s="265">
        <f t="shared" si="6"/>
        <v>0</v>
      </c>
    </row>
    <row r="30" spans="1:16" ht="27" customHeight="1" x14ac:dyDescent="0.2">
      <c r="A30" s="196">
        <v>17</v>
      </c>
      <c r="B30" s="374"/>
      <c r="C30" s="269" t="s">
        <v>334</v>
      </c>
      <c r="D30" s="170" t="s">
        <v>74</v>
      </c>
      <c r="E30" s="220">
        <f>292*1.8+48+174+414+72</f>
        <v>1233.5999999999999</v>
      </c>
      <c r="F30" s="266"/>
      <c r="G30" s="264"/>
      <c r="H30" s="264">
        <f t="shared" si="0"/>
        <v>0</v>
      </c>
      <c r="I30" s="264"/>
      <c r="J30" s="264"/>
      <c r="K30" s="265">
        <f t="shared" si="1"/>
        <v>0</v>
      </c>
      <c r="L30" s="266">
        <f t="shared" si="2"/>
        <v>0</v>
      </c>
      <c r="M30" s="264">
        <f t="shared" si="3"/>
        <v>0</v>
      </c>
      <c r="N30" s="264">
        <f t="shared" si="4"/>
        <v>0</v>
      </c>
      <c r="O30" s="264">
        <f t="shared" si="5"/>
        <v>0</v>
      </c>
      <c r="P30" s="265">
        <f t="shared" si="6"/>
        <v>0</v>
      </c>
    </row>
    <row r="31" spans="1:16" ht="29.25" customHeight="1" x14ac:dyDescent="0.2">
      <c r="A31" s="197">
        <v>18</v>
      </c>
      <c r="B31" s="374"/>
      <c r="C31" s="269" t="s">
        <v>335</v>
      </c>
      <c r="D31" s="170" t="s">
        <v>74</v>
      </c>
      <c r="E31" s="220">
        <f>24+522+276</f>
        <v>822</v>
      </c>
      <c r="F31" s="266"/>
      <c r="G31" s="264"/>
      <c r="H31" s="264">
        <f t="shared" si="0"/>
        <v>0</v>
      </c>
      <c r="I31" s="264"/>
      <c r="J31" s="264"/>
      <c r="K31" s="265">
        <f t="shared" si="1"/>
        <v>0</v>
      </c>
      <c r="L31" s="266">
        <f t="shared" si="2"/>
        <v>0</v>
      </c>
      <c r="M31" s="264">
        <f t="shared" si="3"/>
        <v>0</v>
      </c>
      <c r="N31" s="264">
        <f t="shared" si="4"/>
        <v>0</v>
      </c>
      <c r="O31" s="264">
        <f t="shared" si="5"/>
        <v>0</v>
      </c>
      <c r="P31" s="265">
        <f t="shared" si="6"/>
        <v>0</v>
      </c>
    </row>
    <row r="32" spans="1:16" ht="27" customHeight="1" x14ac:dyDescent="0.2">
      <c r="A32" s="196">
        <v>19</v>
      </c>
      <c r="B32" s="374"/>
      <c r="C32" s="269" t="s">
        <v>336</v>
      </c>
      <c r="D32" s="170" t="s">
        <v>74</v>
      </c>
      <c r="E32" s="220">
        <f>48</f>
        <v>48</v>
      </c>
      <c r="F32" s="266"/>
      <c r="G32" s="264"/>
      <c r="H32" s="264">
        <f t="shared" si="0"/>
        <v>0</v>
      </c>
      <c r="I32" s="264"/>
      <c r="J32" s="264"/>
      <c r="K32" s="265">
        <f t="shared" si="1"/>
        <v>0</v>
      </c>
      <c r="L32" s="266">
        <f t="shared" si="2"/>
        <v>0</v>
      </c>
      <c r="M32" s="264">
        <f t="shared" si="3"/>
        <v>0</v>
      </c>
      <c r="N32" s="264">
        <f t="shared" si="4"/>
        <v>0</v>
      </c>
      <c r="O32" s="264">
        <f t="shared" si="5"/>
        <v>0</v>
      </c>
      <c r="P32" s="265">
        <f t="shared" si="6"/>
        <v>0</v>
      </c>
    </row>
    <row r="33" spans="1:16" ht="30" customHeight="1" x14ac:dyDescent="0.2">
      <c r="A33" s="196">
        <v>20</v>
      </c>
      <c r="B33" s="374"/>
      <c r="C33" s="251" t="s">
        <v>337</v>
      </c>
      <c r="D33" s="170" t="s">
        <v>75</v>
      </c>
      <c r="E33" s="220">
        <v>1</v>
      </c>
      <c r="F33" s="266"/>
      <c r="G33" s="264"/>
      <c r="H33" s="264">
        <f t="shared" si="0"/>
        <v>0</v>
      </c>
      <c r="I33" s="264"/>
      <c r="J33" s="264"/>
      <c r="K33" s="265">
        <f t="shared" si="1"/>
        <v>0</v>
      </c>
      <c r="L33" s="266">
        <f t="shared" si="2"/>
        <v>0</v>
      </c>
      <c r="M33" s="264">
        <f t="shared" si="3"/>
        <v>0</v>
      </c>
      <c r="N33" s="264">
        <f t="shared" si="4"/>
        <v>0</v>
      </c>
      <c r="O33" s="264">
        <f t="shared" si="5"/>
        <v>0</v>
      </c>
      <c r="P33" s="265">
        <f t="shared" si="6"/>
        <v>0</v>
      </c>
    </row>
    <row r="34" spans="1:16" ht="30.75" customHeight="1" x14ac:dyDescent="0.2">
      <c r="A34" s="197">
        <v>21</v>
      </c>
      <c r="B34" s="374"/>
      <c r="C34" s="269" t="s">
        <v>338</v>
      </c>
      <c r="D34" s="170" t="s">
        <v>73</v>
      </c>
      <c r="E34" s="219">
        <v>280</v>
      </c>
      <c r="F34" s="266"/>
      <c r="G34" s="264"/>
      <c r="H34" s="264">
        <f t="shared" si="0"/>
        <v>0</v>
      </c>
      <c r="I34" s="264"/>
      <c r="J34" s="264"/>
      <c r="K34" s="265">
        <f t="shared" si="1"/>
        <v>0</v>
      </c>
      <c r="L34" s="266">
        <f t="shared" si="2"/>
        <v>0</v>
      </c>
      <c r="M34" s="264">
        <f t="shared" si="3"/>
        <v>0</v>
      </c>
      <c r="N34" s="264">
        <f t="shared" si="4"/>
        <v>0</v>
      </c>
      <c r="O34" s="264">
        <f t="shared" si="5"/>
        <v>0</v>
      </c>
      <c r="P34" s="265">
        <f t="shared" si="6"/>
        <v>0</v>
      </c>
    </row>
    <row r="35" spans="1:16" ht="42" customHeight="1" x14ac:dyDescent="0.2">
      <c r="A35" s="196">
        <v>22</v>
      </c>
      <c r="B35" s="374"/>
      <c r="C35" s="269" t="s">
        <v>339</v>
      </c>
      <c r="D35" s="170" t="s">
        <v>73</v>
      </c>
      <c r="E35" s="219">
        <v>1</v>
      </c>
      <c r="F35" s="266"/>
      <c r="G35" s="264"/>
      <c r="H35" s="264">
        <f t="shared" si="0"/>
        <v>0</v>
      </c>
      <c r="I35" s="264"/>
      <c r="J35" s="264"/>
      <c r="K35" s="265">
        <f t="shared" si="1"/>
        <v>0</v>
      </c>
      <c r="L35" s="266">
        <f t="shared" si="2"/>
        <v>0</v>
      </c>
      <c r="M35" s="264">
        <f t="shared" si="3"/>
        <v>0</v>
      </c>
      <c r="N35" s="264">
        <f t="shared" si="4"/>
        <v>0</v>
      </c>
      <c r="O35" s="264">
        <f t="shared" si="5"/>
        <v>0</v>
      </c>
      <c r="P35" s="265">
        <f t="shared" si="6"/>
        <v>0</v>
      </c>
    </row>
    <row r="36" spans="1:16" ht="35.25" customHeight="1" x14ac:dyDescent="0.2">
      <c r="A36" s="196">
        <v>23</v>
      </c>
      <c r="B36" s="374"/>
      <c r="C36" s="269" t="s">
        <v>340</v>
      </c>
      <c r="D36" s="170" t="s">
        <v>73</v>
      </c>
      <c r="E36" s="219">
        <v>6</v>
      </c>
      <c r="F36" s="266"/>
      <c r="G36" s="264"/>
      <c r="H36" s="264">
        <f t="shared" si="0"/>
        <v>0</v>
      </c>
      <c r="I36" s="264"/>
      <c r="J36" s="264"/>
      <c r="K36" s="265">
        <f t="shared" si="1"/>
        <v>0</v>
      </c>
      <c r="L36" s="266">
        <f t="shared" si="2"/>
        <v>0</v>
      </c>
      <c r="M36" s="264">
        <f t="shared" si="3"/>
        <v>0</v>
      </c>
      <c r="N36" s="264">
        <f t="shared" si="4"/>
        <v>0</v>
      </c>
      <c r="O36" s="264">
        <f t="shared" si="5"/>
        <v>0</v>
      </c>
      <c r="P36" s="265">
        <f t="shared" si="6"/>
        <v>0</v>
      </c>
    </row>
    <row r="37" spans="1:16" ht="23.45" customHeight="1" x14ac:dyDescent="0.2">
      <c r="A37" s="197">
        <v>24</v>
      </c>
      <c r="B37" s="374"/>
      <c r="C37" s="251" t="s">
        <v>60</v>
      </c>
      <c r="D37" s="170" t="s">
        <v>73</v>
      </c>
      <c r="E37" s="219">
        <v>280</v>
      </c>
      <c r="F37" s="266"/>
      <c r="G37" s="264"/>
      <c r="H37" s="264">
        <f t="shared" si="0"/>
        <v>0</v>
      </c>
      <c r="I37" s="264"/>
      <c r="J37" s="264"/>
      <c r="K37" s="265">
        <f t="shared" si="1"/>
        <v>0</v>
      </c>
      <c r="L37" s="266">
        <f t="shared" si="2"/>
        <v>0</v>
      </c>
      <c r="M37" s="264">
        <f t="shared" si="3"/>
        <v>0</v>
      </c>
      <c r="N37" s="264">
        <f t="shared" si="4"/>
        <v>0</v>
      </c>
      <c r="O37" s="264">
        <f t="shared" si="5"/>
        <v>0</v>
      </c>
      <c r="P37" s="265">
        <f t="shared" si="6"/>
        <v>0</v>
      </c>
    </row>
    <row r="38" spans="1:16" ht="23.45" customHeight="1" x14ac:dyDescent="0.2">
      <c r="A38" s="196">
        <v>25</v>
      </c>
      <c r="B38" s="374"/>
      <c r="C38" s="251" t="s">
        <v>61</v>
      </c>
      <c r="D38" s="170" t="s">
        <v>73</v>
      </c>
      <c r="E38" s="220">
        <v>280</v>
      </c>
      <c r="F38" s="266"/>
      <c r="G38" s="264"/>
      <c r="H38" s="264">
        <f t="shared" si="0"/>
        <v>0</v>
      </c>
      <c r="I38" s="264"/>
      <c r="J38" s="264"/>
      <c r="K38" s="265">
        <f t="shared" si="1"/>
        <v>0</v>
      </c>
      <c r="L38" s="266">
        <f t="shared" si="2"/>
        <v>0</v>
      </c>
      <c r="M38" s="264">
        <f t="shared" si="3"/>
        <v>0</v>
      </c>
      <c r="N38" s="264">
        <f t="shared" si="4"/>
        <v>0</v>
      </c>
      <c r="O38" s="264">
        <f t="shared" si="5"/>
        <v>0</v>
      </c>
      <c r="P38" s="265">
        <f t="shared" si="6"/>
        <v>0</v>
      </c>
    </row>
    <row r="39" spans="1:16" ht="21" customHeight="1" x14ac:dyDescent="0.2">
      <c r="A39" s="196">
        <v>26</v>
      </c>
      <c r="B39" s="374"/>
      <c r="C39" s="233" t="s">
        <v>62</v>
      </c>
      <c r="D39" s="86"/>
      <c r="E39" s="135"/>
      <c r="F39" s="266"/>
      <c r="G39" s="264"/>
      <c r="H39" s="264">
        <f t="shared" si="0"/>
        <v>0</v>
      </c>
      <c r="I39" s="264"/>
      <c r="J39" s="264"/>
      <c r="K39" s="265">
        <f t="shared" si="1"/>
        <v>0</v>
      </c>
      <c r="L39" s="266">
        <f t="shared" si="2"/>
        <v>0</v>
      </c>
      <c r="M39" s="264">
        <f t="shared" si="3"/>
        <v>0</v>
      </c>
      <c r="N39" s="264">
        <f t="shared" si="4"/>
        <v>0</v>
      </c>
      <c r="O39" s="264">
        <f t="shared" si="5"/>
        <v>0</v>
      </c>
      <c r="P39" s="265">
        <f t="shared" si="6"/>
        <v>0</v>
      </c>
    </row>
    <row r="40" spans="1:16" ht="25.5" x14ac:dyDescent="0.2">
      <c r="A40" s="197">
        <v>27</v>
      </c>
      <c r="B40" s="374"/>
      <c r="C40" s="269" t="s">
        <v>334</v>
      </c>
      <c r="D40" s="171" t="s">
        <v>74</v>
      </c>
      <c r="E40" s="220">
        <v>12</v>
      </c>
      <c r="F40" s="266"/>
      <c r="G40" s="264"/>
      <c r="H40" s="264">
        <f t="shared" si="0"/>
        <v>0</v>
      </c>
      <c r="I40" s="264"/>
      <c r="J40" s="264"/>
      <c r="K40" s="265">
        <f t="shared" si="1"/>
        <v>0</v>
      </c>
      <c r="L40" s="266">
        <f t="shared" si="2"/>
        <v>0</v>
      </c>
      <c r="M40" s="264">
        <f t="shared" si="3"/>
        <v>0</v>
      </c>
      <c r="N40" s="264">
        <f t="shared" si="4"/>
        <v>0</v>
      </c>
      <c r="O40" s="264">
        <f t="shared" si="5"/>
        <v>0</v>
      </c>
      <c r="P40" s="265">
        <f t="shared" si="6"/>
        <v>0</v>
      </c>
    </row>
    <row r="41" spans="1:16" ht="25.5" x14ac:dyDescent="0.2">
      <c r="A41" s="196">
        <v>28</v>
      </c>
      <c r="B41" s="374"/>
      <c r="C41" s="251" t="s">
        <v>341</v>
      </c>
      <c r="D41" s="171" t="s">
        <v>74</v>
      </c>
      <c r="E41" s="220">
        <v>320</v>
      </c>
      <c r="F41" s="266"/>
      <c r="G41" s="264"/>
      <c r="H41" s="264">
        <f t="shared" si="0"/>
        <v>0</v>
      </c>
      <c r="I41" s="264"/>
      <c r="J41" s="264"/>
      <c r="K41" s="265">
        <f t="shared" si="1"/>
        <v>0</v>
      </c>
      <c r="L41" s="266">
        <f t="shared" si="2"/>
        <v>0</v>
      </c>
      <c r="M41" s="264">
        <f t="shared" si="3"/>
        <v>0</v>
      </c>
      <c r="N41" s="264">
        <f t="shared" si="4"/>
        <v>0</v>
      </c>
      <c r="O41" s="264">
        <f t="shared" si="5"/>
        <v>0</v>
      </c>
      <c r="P41" s="265">
        <f t="shared" si="6"/>
        <v>0</v>
      </c>
    </row>
    <row r="42" spans="1:16" ht="25.5" x14ac:dyDescent="0.2">
      <c r="A42" s="196">
        <v>29</v>
      </c>
      <c r="B42" s="374"/>
      <c r="C42" s="251" t="s">
        <v>342</v>
      </c>
      <c r="D42" s="171" t="s">
        <v>74</v>
      </c>
      <c r="E42" s="220">
        <v>160</v>
      </c>
      <c r="F42" s="266"/>
      <c r="G42" s="264"/>
      <c r="H42" s="264">
        <f t="shared" si="0"/>
        <v>0</v>
      </c>
      <c r="I42" s="264"/>
      <c r="J42" s="264"/>
      <c r="K42" s="265">
        <f t="shared" si="1"/>
        <v>0</v>
      </c>
      <c r="L42" s="266">
        <f t="shared" si="2"/>
        <v>0</v>
      </c>
      <c r="M42" s="264">
        <f t="shared" si="3"/>
        <v>0</v>
      </c>
      <c r="N42" s="264">
        <f t="shared" si="4"/>
        <v>0</v>
      </c>
      <c r="O42" s="264">
        <f t="shared" si="5"/>
        <v>0</v>
      </c>
      <c r="P42" s="265">
        <f t="shared" si="6"/>
        <v>0</v>
      </c>
    </row>
    <row r="43" spans="1:16" ht="25.5" x14ac:dyDescent="0.2">
      <c r="A43" s="197">
        <v>30</v>
      </c>
      <c r="B43" s="374"/>
      <c r="C43" s="251" t="s">
        <v>343</v>
      </c>
      <c r="D43" s="171" t="s">
        <v>74</v>
      </c>
      <c r="E43" s="220">
        <v>130</v>
      </c>
      <c r="F43" s="266"/>
      <c r="G43" s="264"/>
      <c r="H43" s="264">
        <f t="shared" si="0"/>
        <v>0</v>
      </c>
      <c r="I43" s="264"/>
      <c r="J43" s="264"/>
      <c r="K43" s="265">
        <f t="shared" si="1"/>
        <v>0</v>
      </c>
      <c r="L43" s="266">
        <f t="shared" si="2"/>
        <v>0</v>
      </c>
      <c r="M43" s="264">
        <f t="shared" si="3"/>
        <v>0</v>
      </c>
      <c r="N43" s="264">
        <f t="shared" si="4"/>
        <v>0</v>
      </c>
      <c r="O43" s="264">
        <f t="shared" si="5"/>
        <v>0</v>
      </c>
      <c r="P43" s="265">
        <f t="shared" si="6"/>
        <v>0</v>
      </c>
    </row>
    <row r="44" spans="1:16" ht="25.5" x14ac:dyDescent="0.2">
      <c r="A44" s="196">
        <v>31</v>
      </c>
      <c r="B44" s="374"/>
      <c r="C44" s="251" t="s">
        <v>344</v>
      </c>
      <c r="D44" s="171" t="s">
        <v>74</v>
      </c>
      <c r="E44" s="220">
        <v>60</v>
      </c>
      <c r="F44" s="266"/>
      <c r="G44" s="264"/>
      <c r="H44" s="264">
        <f t="shared" si="0"/>
        <v>0</v>
      </c>
      <c r="I44" s="264"/>
      <c r="J44" s="264"/>
      <c r="K44" s="265">
        <f t="shared" si="1"/>
        <v>0</v>
      </c>
      <c r="L44" s="266">
        <f t="shared" si="2"/>
        <v>0</v>
      </c>
      <c r="M44" s="264">
        <f t="shared" si="3"/>
        <v>0</v>
      </c>
      <c r="N44" s="264">
        <f t="shared" si="4"/>
        <v>0</v>
      </c>
      <c r="O44" s="264">
        <f t="shared" si="5"/>
        <v>0</v>
      </c>
      <c r="P44" s="265">
        <f t="shared" si="6"/>
        <v>0</v>
      </c>
    </row>
    <row r="45" spans="1:16" ht="25.5" x14ac:dyDescent="0.2">
      <c r="A45" s="196">
        <v>32</v>
      </c>
      <c r="B45" s="374"/>
      <c r="C45" s="251" t="s">
        <v>345</v>
      </c>
      <c r="D45" s="171" t="s">
        <v>74</v>
      </c>
      <c r="E45" s="220">
        <v>72</v>
      </c>
      <c r="F45" s="266"/>
      <c r="G45" s="264"/>
      <c r="H45" s="264">
        <f t="shared" si="0"/>
        <v>0</v>
      </c>
      <c r="I45" s="264"/>
      <c r="J45" s="264"/>
      <c r="K45" s="265">
        <f t="shared" si="1"/>
        <v>0</v>
      </c>
      <c r="L45" s="266">
        <f t="shared" si="2"/>
        <v>0</v>
      </c>
      <c r="M45" s="264">
        <f t="shared" si="3"/>
        <v>0</v>
      </c>
      <c r="N45" s="264">
        <f t="shared" si="4"/>
        <v>0</v>
      </c>
      <c r="O45" s="264">
        <f t="shared" si="5"/>
        <v>0</v>
      </c>
      <c r="P45" s="265">
        <f t="shared" si="6"/>
        <v>0</v>
      </c>
    </row>
    <row r="46" spans="1:16" ht="25.5" x14ac:dyDescent="0.2">
      <c r="A46" s="197">
        <v>33</v>
      </c>
      <c r="B46" s="374"/>
      <c r="C46" s="251" t="s">
        <v>346</v>
      </c>
      <c r="D46" s="171" t="s">
        <v>74</v>
      </c>
      <c r="E46" s="220">
        <v>60</v>
      </c>
      <c r="F46" s="266"/>
      <c r="G46" s="264"/>
      <c r="H46" s="264">
        <f t="shared" si="0"/>
        <v>0</v>
      </c>
      <c r="I46" s="264"/>
      <c r="J46" s="264"/>
      <c r="K46" s="265">
        <f t="shared" si="1"/>
        <v>0</v>
      </c>
      <c r="L46" s="266">
        <f t="shared" si="2"/>
        <v>0</v>
      </c>
      <c r="M46" s="264">
        <f t="shared" si="3"/>
        <v>0</v>
      </c>
      <c r="N46" s="264">
        <f t="shared" si="4"/>
        <v>0</v>
      </c>
      <c r="O46" s="264">
        <f t="shared" si="5"/>
        <v>0</v>
      </c>
      <c r="P46" s="265">
        <f t="shared" si="6"/>
        <v>0</v>
      </c>
    </row>
    <row r="47" spans="1:16" ht="25.5" x14ac:dyDescent="0.2">
      <c r="A47" s="196">
        <v>34</v>
      </c>
      <c r="B47" s="374"/>
      <c r="C47" s="251" t="s">
        <v>347</v>
      </c>
      <c r="D47" s="171" t="s">
        <v>74</v>
      </c>
      <c r="E47" s="220">
        <v>30</v>
      </c>
      <c r="F47" s="266"/>
      <c r="G47" s="264"/>
      <c r="H47" s="264">
        <f t="shared" si="0"/>
        <v>0</v>
      </c>
      <c r="I47" s="264"/>
      <c r="J47" s="264"/>
      <c r="K47" s="265">
        <f t="shared" si="1"/>
        <v>0</v>
      </c>
      <c r="L47" s="266">
        <f t="shared" si="2"/>
        <v>0</v>
      </c>
      <c r="M47" s="264">
        <f t="shared" si="3"/>
        <v>0</v>
      </c>
      <c r="N47" s="264">
        <f t="shared" si="4"/>
        <v>0</v>
      </c>
      <c r="O47" s="264">
        <f t="shared" si="5"/>
        <v>0</v>
      </c>
      <c r="P47" s="265">
        <f t="shared" si="6"/>
        <v>0</v>
      </c>
    </row>
    <row r="48" spans="1:16" ht="25.5" x14ac:dyDescent="0.2">
      <c r="A48" s="196">
        <v>35</v>
      </c>
      <c r="B48" s="374"/>
      <c r="C48" s="251" t="s">
        <v>337</v>
      </c>
      <c r="D48" s="170" t="s">
        <v>75</v>
      </c>
      <c r="E48" s="220">
        <v>1</v>
      </c>
      <c r="F48" s="266"/>
      <c r="G48" s="264"/>
      <c r="H48" s="264">
        <f t="shared" si="0"/>
        <v>0</v>
      </c>
      <c r="I48" s="264"/>
      <c r="J48" s="264"/>
      <c r="K48" s="265">
        <f t="shared" si="1"/>
        <v>0</v>
      </c>
      <c r="L48" s="266">
        <f t="shared" si="2"/>
        <v>0</v>
      </c>
      <c r="M48" s="264">
        <f t="shared" si="3"/>
        <v>0</v>
      </c>
      <c r="N48" s="264">
        <f t="shared" si="4"/>
        <v>0</v>
      </c>
      <c r="O48" s="264">
        <f t="shared" si="5"/>
        <v>0</v>
      </c>
      <c r="P48" s="265">
        <f t="shared" si="6"/>
        <v>0</v>
      </c>
    </row>
    <row r="49" spans="1:26" ht="63.75" x14ac:dyDescent="0.2">
      <c r="A49" s="197">
        <v>36</v>
      </c>
      <c r="B49" s="374"/>
      <c r="C49" s="270" t="s">
        <v>348</v>
      </c>
      <c r="D49" s="170" t="s">
        <v>74</v>
      </c>
      <c r="E49" s="220">
        <f>E40</f>
        <v>12</v>
      </c>
      <c r="F49" s="266"/>
      <c r="G49" s="264"/>
      <c r="H49" s="264">
        <f t="shared" si="0"/>
        <v>0</v>
      </c>
      <c r="I49" s="264"/>
      <c r="J49" s="264"/>
      <c r="K49" s="265">
        <f t="shared" si="1"/>
        <v>0</v>
      </c>
      <c r="L49" s="266">
        <f t="shared" si="2"/>
        <v>0</v>
      </c>
      <c r="M49" s="264">
        <f t="shared" si="3"/>
        <v>0</v>
      </c>
      <c r="N49" s="264">
        <f t="shared" si="4"/>
        <v>0</v>
      </c>
      <c r="O49" s="264">
        <f t="shared" si="5"/>
        <v>0</v>
      </c>
      <c r="P49" s="265">
        <f t="shared" si="6"/>
        <v>0</v>
      </c>
    </row>
    <row r="50" spans="1:26" ht="63.75" x14ac:dyDescent="0.2">
      <c r="A50" s="196">
        <v>37</v>
      </c>
      <c r="B50" s="374"/>
      <c r="C50" s="270" t="s">
        <v>349</v>
      </c>
      <c r="D50" s="170" t="s">
        <v>74</v>
      </c>
      <c r="E50" s="220">
        <f t="shared" ref="E50:E56" si="7">E41</f>
        <v>320</v>
      </c>
      <c r="F50" s="266"/>
      <c r="G50" s="264"/>
      <c r="H50" s="264">
        <f t="shared" si="0"/>
        <v>0</v>
      </c>
      <c r="I50" s="264"/>
      <c r="J50" s="264"/>
      <c r="K50" s="265">
        <f t="shared" si="1"/>
        <v>0</v>
      </c>
      <c r="L50" s="266">
        <f t="shared" si="2"/>
        <v>0</v>
      </c>
      <c r="M50" s="264">
        <f t="shared" si="3"/>
        <v>0</v>
      </c>
      <c r="N50" s="264">
        <f t="shared" si="4"/>
        <v>0</v>
      </c>
      <c r="O50" s="264">
        <f t="shared" si="5"/>
        <v>0</v>
      </c>
      <c r="P50" s="265">
        <f t="shared" si="6"/>
        <v>0</v>
      </c>
    </row>
    <row r="51" spans="1:26" ht="63.75" x14ac:dyDescent="0.2">
      <c r="A51" s="196">
        <v>38</v>
      </c>
      <c r="B51" s="374"/>
      <c r="C51" s="270" t="s">
        <v>350</v>
      </c>
      <c r="D51" s="170" t="s">
        <v>74</v>
      </c>
      <c r="E51" s="220">
        <f t="shared" si="7"/>
        <v>160</v>
      </c>
      <c r="F51" s="266"/>
      <c r="G51" s="264"/>
      <c r="H51" s="264">
        <f t="shared" si="0"/>
        <v>0</v>
      </c>
      <c r="I51" s="264"/>
      <c r="J51" s="264"/>
      <c r="K51" s="265">
        <f t="shared" si="1"/>
        <v>0</v>
      </c>
      <c r="L51" s="266">
        <f t="shared" si="2"/>
        <v>0</v>
      </c>
      <c r="M51" s="264">
        <f t="shared" si="3"/>
        <v>0</v>
      </c>
      <c r="N51" s="264">
        <f t="shared" si="4"/>
        <v>0</v>
      </c>
      <c r="O51" s="264">
        <f t="shared" si="5"/>
        <v>0</v>
      </c>
      <c r="P51" s="265">
        <f t="shared" si="6"/>
        <v>0</v>
      </c>
    </row>
    <row r="52" spans="1:26" ht="63.75" x14ac:dyDescent="0.2">
      <c r="A52" s="197">
        <v>39</v>
      </c>
      <c r="B52" s="374"/>
      <c r="C52" s="270" t="s">
        <v>351</v>
      </c>
      <c r="D52" s="170" t="s">
        <v>74</v>
      </c>
      <c r="E52" s="220">
        <f t="shared" si="7"/>
        <v>130</v>
      </c>
      <c r="F52" s="266"/>
      <c r="G52" s="264"/>
      <c r="H52" s="264">
        <f t="shared" si="0"/>
        <v>0</v>
      </c>
      <c r="I52" s="264"/>
      <c r="J52" s="264"/>
      <c r="K52" s="265">
        <f t="shared" si="1"/>
        <v>0</v>
      </c>
      <c r="L52" s="266">
        <f t="shared" si="2"/>
        <v>0</v>
      </c>
      <c r="M52" s="264">
        <f t="shared" si="3"/>
        <v>0</v>
      </c>
      <c r="N52" s="264">
        <f t="shared" si="4"/>
        <v>0</v>
      </c>
      <c r="O52" s="264">
        <f t="shared" si="5"/>
        <v>0</v>
      </c>
      <c r="P52" s="265">
        <f t="shared" si="6"/>
        <v>0</v>
      </c>
    </row>
    <row r="53" spans="1:26" ht="63.75" x14ac:dyDescent="0.2">
      <c r="A53" s="196">
        <v>40</v>
      </c>
      <c r="B53" s="374"/>
      <c r="C53" s="270" t="s">
        <v>352</v>
      </c>
      <c r="D53" s="170" t="s">
        <v>74</v>
      </c>
      <c r="E53" s="220">
        <f t="shared" si="7"/>
        <v>60</v>
      </c>
      <c r="F53" s="266"/>
      <c r="G53" s="264"/>
      <c r="H53" s="264">
        <f t="shared" si="0"/>
        <v>0</v>
      </c>
      <c r="I53" s="264"/>
      <c r="J53" s="264"/>
      <c r="K53" s="265">
        <f t="shared" si="1"/>
        <v>0</v>
      </c>
      <c r="L53" s="266">
        <f t="shared" si="2"/>
        <v>0</v>
      </c>
      <c r="M53" s="264">
        <f t="shared" si="3"/>
        <v>0</v>
      </c>
      <c r="N53" s="264">
        <f t="shared" si="4"/>
        <v>0</v>
      </c>
      <c r="O53" s="264">
        <f t="shared" si="5"/>
        <v>0</v>
      </c>
      <c r="P53" s="265">
        <f t="shared" si="6"/>
        <v>0</v>
      </c>
    </row>
    <row r="54" spans="1:26" ht="63.75" x14ac:dyDescent="0.2">
      <c r="A54" s="196">
        <v>41</v>
      </c>
      <c r="B54" s="374"/>
      <c r="C54" s="270" t="s">
        <v>353</v>
      </c>
      <c r="D54" s="170" t="s">
        <v>74</v>
      </c>
      <c r="E54" s="220">
        <f t="shared" si="7"/>
        <v>72</v>
      </c>
      <c r="F54" s="266"/>
      <c r="G54" s="264"/>
      <c r="H54" s="264">
        <f t="shared" si="0"/>
        <v>0</v>
      </c>
      <c r="I54" s="264"/>
      <c r="J54" s="264"/>
      <c r="K54" s="265">
        <f t="shared" si="1"/>
        <v>0</v>
      </c>
      <c r="L54" s="266">
        <f t="shared" si="2"/>
        <v>0</v>
      </c>
      <c r="M54" s="264">
        <f t="shared" si="3"/>
        <v>0</v>
      </c>
      <c r="N54" s="264">
        <f t="shared" si="4"/>
        <v>0</v>
      </c>
      <c r="O54" s="264">
        <f t="shared" si="5"/>
        <v>0</v>
      </c>
      <c r="P54" s="265">
        <f t="shared" si="6"/>
        <v>0</v>
      </c>
    </row>
    <row r="55" spans="1:26" ht="63.75" x14ac:dyDescent="0.2">
      <c r="A55" s="197">
        <v>42</v>
      </c>
      <c r="B55" s="374"/>
      <c r="C55" s="270" t="s">
        <v>354</v>
      </c>
      <c r="D55" s="170" t="s">
        <v>74</v>
      </c>
      <c r="E55" s="220">
        <f t="shared" si="7"/>
        <v>60</v>
      </c>
      <c r="F55" s="266"/>
      <c r="G55" s="264"/>
      <c r="H55" s="264">
        <f t="shared" si="0"/>
        <v>0</v>
      </c>
      <c r="I55" s="264"/>
      <c r="J55" s="264"/>
      <c r="K55" s="265">
        <f t="shared" si="1"/>
        <v>0</v>
      </c>
      <c r="L55" s="266">
        <f t="shared" si="2"/>
        <v>0</v>
      </c>
      <c r="M55" s="264">
        <f t="shared" si="3"/>
        <v>0</v>
      </c>
      <c r="N55" s="264">
        <f t="shared" si="4"/>
        <v>0</v>
      </c>
      <c r="O55" s="264">
        <f t="shared" si="5"/>
        <v>0</v>
      </c>
      <c r="P55" s="265">
        <f t="shared" si="6"/>
        <v>0</v>
      </c>
    </row>
    <row r="56" spans="1:26" ht="63.75" x14ac:dyDescent="0.2">
      <c r="A56" s="196">
        <v>43</v>
      </c>
      <c r="B56" s="374"/>
      <c r="C56" s="270" t="s">
        <v>355</v>
      </c>
      <c r="D56" s="170" t="s">
        <v>74</v>
      </c>
      <c r="E56" s="220">
        <f t="shared" si="7"/>
        <v>30</v>
      </c>
      <c r="F56" s="266"/>
      <c r="G56" s="264"/>
      <c r="H56" s="264">
        <f t="shared" si="0"/>
        <v>0</v>
      </c>
      <c r="I56" s="264"/>
      <c r="J56" s="264"/>
      <c r="K56" s="265">
        <f t="shared" si="1"/>
        <v>0</v>
      </c>
      <c r="L56" s="266">
        <f t="shared" si="2"/>
        <v>0</v>
      </c>
      <c r="M56" s="264">
        <f t="shared" si="3"/>
        <v>0</v>
      </c>
      <c r="N56" s="264">
        <f t="shared" si="4"/>
        <v>0</v>
      </c>
      <c r="O56" s="264">
        <f t="shared" si="5"/>
        <v>0</v>
      </c>
      <c r="P56" s="265">
        <f t="shared" si="6"/>
        <v>0</v>
      </c>
    </row>
    <row r="57" spans="1:26" ht="12.75" x14ac:dyDescent="0.2">
      <c r="A57" s="196">
        <v>44</v>
      </c>
      <c r="B57" s="374"/>
      <c r="C57" s="251" t="s">
        <v>356</v>
      </c>
      <c r="D57" s="170" t="s">
        <v>73</v>
      </c>
      <c r="E57" s="219">
        <v>2</v>
      </c>
      <c r="F57" s="266"/>
      <c r="G57" s="264"/>
      <c r="H57" s="264">
        <f t="shared" si="0"/>
        <v>0</v>
      </c>
      <c r="I57" s="264"/>
      <c r="J57" s="264"/>
      <c r="K57" s="265">
        <f t="shared" si="1"/>
        <v>0</v>
      </c>
      <c r="L57" s="266">
        <f t="shared" si="2"/>
        <v>0</v>
      </c>
      <c r="M57" s="264">
        <f t="shared" si="3"/>
        <v>0</v>
      </c>
      <c r="N57" s="264">
        <f t="shared" si="4"/>
        <v>0</v>
      </c>
      <c r="O57" s="264">
        <f t="shared" si="5"/>
        <v>0</v>
      </c>
      <c r="P57" s="265">
        <f t="shared" si="6"/>
        <v>0</v>
      </c>
    </row>
    <row r="58" spans="1:26" ht="25.5" x14ac:dyDescent="0.2">
      <c r="A58" s="197">
        <v>45</v>
      </c>
      <c r="B58" s="374"/>
      <c r="C58" s="270" t="s">
        <v>357</v>
      </c>
      <c r="D58" s="170" t="s">
        <v>73</v>
      </c>
      <c r="E58" s="219">
        <v>12</v>
      </c>
      <c r="F58" s="266"/>
      <c r="G58" s="264"/>
      <c r="H58" s="264">
        <f t="shared" si="0"/>
        <v>0</v>
      </c>
      <c r="I58" s="264"/>
      <c r="J58" s="264"/>
      <c r="K58" s="265">
        <f t="shared" si="1"/>
        <v>0</v>
      </c>
      <c r="L58" s="266">
        <f t="shared" si="2"/>
        <v>0</v>
      </c>
      <c r="M58" s="264">
        <f t="shared" si="3"/>
        <v>0</v>
      </c>
      <c r="N58" s="264">
        <f t="shared" si="4"/>
        <v>0</v>
      </c>
      <c r="O58" s="264">
        <f t="shared" si="5"/>
        <v>0</v>
      </c>
      <c r="P58" s="265">
        <f t="shared" si="6"/>
        <v>0</v>
      </c>
    </row>
    <row r="59" spans="1:26" ht="12.75" x14ac:dyDescent="0.2">
      <c r="A59" s="196">
        <v>46</v>
      </c>
      <c r="B59" s="374"/>
      <c r="C59" s="252" t="s">
        <v>358</v>
      </c>
      <c r="D59" s="170" t="s">
        <v>73</v>
      </c>
      <c r="E59" s="219">
        <v>12</v>
      </c>
      <c r="F59" s="266"/>
      <c r="G59" s="264"/>
      <c r="H59" s="264">
        <f t="shared" si="0"/>
        <v>0</v>
      </c>
      <c r="I59" s="264"/>
      <c r="J59" s="264"/>
      <c r="K59" s="265">
        <f t="shared" si="1"/>
        <v>0</v>
      </c>
      <c r="L59" s="266">
        <f t="shared" si="2"/>
        <v>0</v>
      </c>
      <c r="M59" s="264">
        <f t="shared" si="3"/>
        <v>0</v>
      </c>
      <c r="N59" s="264">
        <f t="shared" si="4"/>
        <v>0</v>
      </c>
      <c r="O59" s="264">
        <f t="shared" si="5"/>
        <v>0</v>
      </c>
      <c r="P59" s="265">
        <f t="shared" si="6"/>
        <v>0</v>
      </c>
    </row>
    <row r="60" spans="1:26" ht="12.75" x14ac:dyDescent="0.2">
      <c r="A60" s="196">
        <v>47</v>
      </c>
      <c r="B60" s="374"/>
      <c r="C60" s="252" t="s">
        <v>333</v>
      </c>
      <c r="D60" s="170" t="s">
        <v>73</v>
      </c>
      <c r="E60" s="219">
        <v>12</v>
      </c>
      <c r="F60" s="266"/>
      <c r="G60" s="264"/>
      <c r="H60" s="264">
        <f t="shared" si="0"/>
        <v>0</v>
      </c>
      <c r="I60" s="264"/>
      <c r="J60" s="264"/>
      <c r="K60" s="265">
        <f t="shared" si="1"/>
        <v>0</v>
      </c>
      <c r="L60" s="266">
        <f t="shared" si="2"/>
        <v>0</v>
      </c>
      <c r="M60" s="264">
        <f t="shared" si="3"/>
        <v>0</v>
      </c>
      <c r="N60" s="264">
        <f t="shared" si="4"/>
        <v>0</v>
      </c>
      <c r="O60" s="264">
        <f t="shared" si="5"/>
        <v>0</v>
      </c>
      <c r="P60" s="265">
        <f t="shared" si="6"/>
        <v>0</v>
      </c>
    </row>
    <row r="61" spans="1:26" ht="19.5" customHeight="1" x14ac:dyDescent="0.2">
      <c r="A61" s="197">
        <v>48</v>
      </c>
      <c r="B61" s="374"/>
      <c r="C61" s="233" t="s">
        <v>63</v>
      </c>
      <c r="D61" s="86"/>
      <c r="E61" s="135"/>
      <c r="F61" s="266"/>
      <c r="G61" s="264"/>
      <c r="H61" s="264">
        <f t="shared" si="0"/>
        <v>0</v>
      </c>
      <c r="I61" s="264"/>
      <c r="J61" s="264"/>
      <c r="K61" s="265">
        <f t="shared" si="1"/>
        <v>0</v>
      </c>
      <c r="L61" s="266">
        <f t="shared" si="2"/>
        <v>0</v>
      </c>
      <c r="M61" s="264">
        <f t="shared" si="3"/>
        <v>0</v>
      </c>
      <c r="N61" s="264">
        <f t="shared" si="4"/>
        <v>0</v>
      </c>
      <c r="O61" s="264">
        <f t="shared" si="5"/>
        <v>0</v>
      </c>
      <c r="P61" s="265">
        <f t="shared" si="6"/>
        <v>0</v>
      </c>
    </row>
    <row r="62" spans="1:26" ht="38.25" x14ac:dyDescent="0.2">
      <c r="A62" s="196">
        <v>49</v>
      </c>
      <c r="B62" s="374"/>
      <c r="C62" s="270" t="s">
        <v>284</v>
      </c>
      <c r="D62" s="170" t="s">
        <v>75</v>
      </c>
      <c r="E62" s="219">
        <v>1</v>
      </c>
      <c r="F62" s="266"/>
      <c r="G62" s="264"/>
      <c r="H62" s="264">
        <f t="shared" si="0"/>
        <v>0</v>
      </c>
      <c r="I62" s="264"/>
      <c r="J62" s="264"/>
      <c r="K62" s="265">
        <f t="shared" si="1"/>
        <v>0</v>
      </c>
      <c r="L62" s="266">
        <f t="shared" si="2"/>
        <v>0</v>
      </c>
      <c r="M62" s="264">
        <f t="shared" si="3"/>
        <v>0</v>
      </c>
      <c r="N62" s="264">
        <f t="shared" si="4"/>
        <v>0</v>
      </c>
      <c r="O62" s="264">
        <f t="shared" si="5"/>
        <v>0</v>
      </c>
      <c r="P62" s="265">
        <f t="shared" si="6"/>
        <v>0</v>
      </c>
    </row>
    <row r="63" spans="1:26" ht="38.25" x14ac:dyDescent="0.2">
      <c r="A63" s="196">
        <v>50</v>
      </c>
      <c r="B63" s="374"/>
      <c r="C63" s="270" t="s">
        <v>285</v>
      </c>
      <c r="D63" s="170" t="s">
        <v>75</v>
      </c>
      <c r="E63" s="219">
        <v>1</v>
      </c>
      <c r="F63" s="266"/>
      <c r="G63" s="264"/>
      <c r="H63" s="264">
        <f t="shared" si="0"/>
        <v>0</v>
      </c>
      <c r="I63" s="264"/>
      <c r="J63" s="264"/>
      <c r="K63" s="265">
        <f t="shared" si="1"/>
        <v>0</v>
      </c>
      <c r="L63" s="266">
        <f t="shared" si="2"/>
        <v>0</v>
      </c>
      <c r="M63" s="264">
        <f t="shared" si="3"/>
        <v>0</v>
      </c>
      <c r="N63" s="264">
        <f t="shared" si="4"/>
        <v>0</v>
      </c>
      <c r="O63" s="264">
        <f t="shared" si="5"/>
        <v>0</v>
      </c>
      <c r="P63" s="265">
        <f t="shared" si="6"/>
        <v>0</v>
      </c>
    </row>
    <row r="64" spans="1:26" ht="12.75" x14ac:dyDescent="0.2">
      <c r="A64" s="197">
        <v>51</v>
      </c>
      <c r="B64" s="374"/>
      <c r="C64" s="251" t="s">
        <v>64</v>
      </c>
      <c r="D64" s="170" t="s">
        <v>73</v>
      </c>
      <c r="E64" s="219">
        <v>1</v>
      </c>
      <c r="F64" s="266"/>
      <c r="G64" s="264"/>
      <c r="H64" s="264">
        <f t="shared" si="0"/>
        <v>0</v>
      </c>
      <c r="I64" s="264"/>
      <c r="J64" s="264"/>
      <c r="K64" s="265">
        <f t="shared" si="1"/>
        <v>0</v>
      </c>
      <c r="L64" s="266">
        <f t="shared" si="2"/>
        <v>0</v>
      </c>
      <c r="M64" s="264">
        <f t="shared" si="3"/>
        <v>0</v>
      </c>
      <c r="N64" s="264">
        <f t="shared" si="4"/>
        <v>0</v>
      </c>
      <c r="O64" s="264">
        <f t="shared" si="5"/>
        <v>0</v>
      </c>
      <c r="P64" s="265">
        <f t="shared" si="6"/>
        <v>0</v>
      </c>
      <c r="Q64" s="82"/>
      <c r="R64" s="82"/>
      <c r="T64" s="82"/>
      <c r="U64" s="82"/>
      <c r="V64" s="82"/>
      <c r="W64" s="82"/>
      <c r="X64" s="82"/>
      <c r="Y64" s="82"/>
      <c r="Z64" s="82"/>
    </row>
    <row r="65" spans="1:26" ht="12.75" x14ac:dyDescent="0.2">
      <c r="A65" s="196">
        <v>52</v>
      </c>
      <c r="B65" s="374"/>
      <c r="C65" s="252" t="s">
        <v>65</v>
      </c>
      <c r="D65" s="170" t="s">
        <v>76</v>
      </c>
      <c r="E65" s="219">
        <v>1</v>
      </c>
      <c r="F65" s="266"/>
      <c r="G65" s="264"/>
      <c r="H65" s="264">
        <f t="shared" si="0"/>
        <v>0</v>
      </c>
      <c r="I65" s="264"/>
      <c r="J65" s="264"/>
      <c r="K65" s="265">
        <f t="shared" si="1"/>
        <v>0</v>
      </c>
      <c r="L65" s="266">
        <f t="shared" si="2"/>
        <v>0</v>
      </c>
      <c r="M65" s="264">
        <f t="shared" si="3"/>
        <v>0</v>
      </c>
      <c r="N65" s="264">
        <f t="shared" si="4"/>
        <v>0</v>
      </c>
      <c r="O65" s="264">
        <f t="shared" si="5"/>
        <v>0</v>
      </c>
      <c r="P65" s="265">
        <f t="shared" si="6"/>
        <v>0</v>
      </c>
      <c r="Q65" s="82"/>
      <c r="R65" s="82"/>
      <c r="T65" s="82"/>
      <c r="U65" s="82"/>
      <c r="V65" s="82"/>
      <c r="W65" s="82"/>
      <c r="X65" s="82"/>
      <c r="Y65" s="82"/>
      <c r="Z65" s="82"/>
    </row>
    <row r="66" spans="1:26" ht="12.75" x14ac:dyDescent="0.2">
      <c r="A66" s="196">
        <v>53</v>
      </c>
      <c r="B66" s="374"/>
      <c r="C66" s="251" t="s">
        <v>66</v>
      </c>
      <c r="D66" s="170" t="s">
        <v>75</v>
      </c>
      <c r="E66" s="219">
        <v>1</v>
      </c>
      <c r="F66" s="266"/>
      <c r="G66" s="264"/>
      <c r="H66" s="264">
        <f t="shared" si="0"/>
        <v>0</v>
      </c>
      <c r="I66" s="264"/>
      <c r="J66" s="264"/>
      <c r="K66" s="265">
        <f t="shared" si="1"/>
        <v>0</v>
      </c>
      <c r="L66" s="266">
        <f t="shared" si="2"/>
        <v>0</v>
      </c>
      <c r="M66" s="264">
        <f t="shared" si="3"/>
        <v>0</v>
      </c>
      <c r="N66" s="264">
        <f t="shared" si="4"/>
        <v>0</v>
      </c>
      <c r="O66" s="264">
        <f t="shared" si="5"/>
        <v>0</v>
      </c>
      <c r="P66" s="265">
        <f t="shared" si="6"/>
        <v>0</v>
      </c>
      <c r="Q66" s="82"/>
      <c r="R66" s="82"/>
      <c r="T66" s="82"/>
      <c r="U66" s="82"/>
      <c r="V66" s="82"/>
      <c r="W66" s="82"/>
      <c r="X66" s="82"/>
      <c r="Y66" s="82"/>
      <c r="Z66" s="82"/>
    </row>
    <row r="67" spans="1:26" ht="12.75" x14ac:dyDescent="0.2">
      <c r="A67" s="197">
        <v>54</v>
      </c>
      <c r="B67" s="374"/>
      <c r="C67" s="251" t="s">
        <v>67</v>
      </c>
      <c r="D67" s="170" t="s">
        <v>75</v>
      </c>
      <c r="E67" s="219">
        <v>1</v>
      </c>
      <c r="F67" s="266"/>
      <c r="G67" s="264"/>
      <c r="H67" s="264">
        <f t="shared" si="0"/>
        <v>0</v>
      </c>
      <c r="I67" s="264"/>
      <c r="J67" s="264"/>
      <c r="K67" s="265">
        <f t="shared" si="1"/>
        <v>0</v>
      </c>
      <c r="L67" s="266">
        <f t="shared" si="2"/>
        <v>0</v>
      </c>
      <c r="M67" s="264">
        <f t="shared" si="3"/>
        <v>0</v>
      </c>
      <c r="N67" s="264">
        <f t="shared" si="4"/>
        <v>0</v>
      </c>
      <c r="O67" s="264">
        <f t="shared" si="5"/>
        <v>0</v>
      </c>
      <c r="P67" s="265">
        <f t="shared" si="6"/>
        <v>0</v>
      </c>
      <c r="Q67" s="82"/>
      <c r="R67" s="82"/>
      <c r="T67" s="82"/>
      <c r="U67" s="82"/>
      <c r="V67" s="82"/>
      <c r="W67" s="82"/>
      <c r="X67" s="82"/>
      <c r="Y67" s="82"/>
      <c r="Z67" s="82"/>
    </row>
    <row r="68" spans="1:26" ht="12.75" x14ac:dyDescent="0.2">
      <c r="A68" s="196">
        <v>55</v>
      </c>
      <c r="B68" s="374"/>
      <c r="C68" s="251" t="s">
        <v>68</v>
      </c>
      <c r="D68" s="172" t="s">
        <v>75</v>
      </c>
      <c r="E68" s="221">
        <v>1</v>
      </c>
      <c r="F68" s="266"/>
      <c r="G68" s="264"/>
      <c r="H68" s="264">
        <f t="shared" si="0"/>
        <v>0</v>
      </c>
      <c r="I68" s="264"/>
      <c r="J68" s="264"/>
      <c r="K68" s="265">
        <f t="shared" si="1"/>
        <v>0</v>
      </c>
      <c r="L68" s="266">
        <f t="shared" si="2"/>
        <v>0</v>
      </c>
      <c r="M68" s="264">
        <f t="shared" si="3"/>
        <v>0</v>
      </c>
      <c r="N68" s="264">
        <f t="shared" si="4"/>
        <v>0</v>
      </c>
      <c r="O68" s="264">
        <f t="shared" si="5"/>
        <v>0</v>
      </c>
      <c r="P68" s="265">
        <f t="shared" si="6"/>
        <v>0</v>
      </c>
      <c r="Q68" s="82"/>
      <c r="R68" s="82"/>
      <c r="T68" s="82"/>
      <c r="U68" s="82"/>
      <c r="V68" s="82"/>
      <c r="W68" s="82"/>
      <c r="X68" s="82"/>
      <c r="Y68" s="82"/>
      <c r="Z68" s="82"/>
    </row>
    <row r="69" spans="1:26" ht="12.75" x14ac:dyDescent="0.2">
      <c r="A69" s="196">
        <v>56</v>
      </c>
      <c r="B69" s="374"/>
      <c r="C69" s="251" t="s">
        <v>69</v>
      </c>
      <c r="D69" s="170" t="s">
        <v>75</v>
      </c>
      <c r="E69" s="219">
        <v>1</v>
      </c>
      <c r="F69" s="266"/>
      <c r="G69" s="264"/>
      <c r="H69" s="264">
        <f t="shared" si="0"/>
        <v>0</v>
      </c>
      <c r="I69" s="264"/>
      <c r="J69" s="264"/>
      <c r="K69" s="265">
        <f t="shared" si="1"/>
        <v>0</v>
      </c>
      <c r="L69" s="266">
        <f t="shared" si="2"/>
        <v>0</v>
      </c>
      <c r="M69" s="264">
        <f t="shared" si="3"/>
        <v>0</v>
      </c>
      <c r="N69" s="264">
        <f t="shared" si="4"/>
        <v>0</v>
      </c>
      <c r="O69" s="264">
        <f t="shared" si="5"/>
        <v>0</v>
      </c>
      <c r="P69" s="265">
        <f t="shared" si="6"/>
        <v>0</v>
      </c>
      <c r="Q69" s="82"/>
      <c r="R69" s="82"/>
      <c r="T69" s="82"/>
      <c r="U69" s="82"/>
      <c r="V69" s="82"/>
      <c r="W69" s="82"/>
      <c r="X69" s="82"/>
      <c r="Y69" s="82"/>
      <c r="Z69" s="82"/>
    </row>
    <row r="70" spans="1:26" ht="12.75" x14ac:dyDescent="0.2">
      <c r="A70" s="197">
        <v>57</v>
      </c>
      <c r="B70" s="374"/>
      <c r="C70" s="251" t="s">
        <v>70</v>
      </c>
      <c r="D70" s="170" t="s">
        <v>75</v>
      </c>
      <c r="E70" s="219">
        <v>1</v>
      </c>
      <c r="F70" s="266"/>
      <c r="G70" s="264"/>
      <c r="H70" s="264">
        <f t="shared" si="0"/>
        <v>0</v>
      </c>
      <c r="I70" s="264"/>
      <c r="J70" s="264"/>
      <c r="K70" s="265">
        <f t="shared" si="1"/>
        <v>0</v>
      </c>
      <c r="L70" s="266">
        <f t="shared" si="2"/>
        <v>0</v>
      </c>
      <c r="M70" s="264">
        <f t="shared" si="3"/>
        <v>0</v>
      </c>
      <c r="N70" s="264">
        <f t="shared" si="4"/>
        <v>0</v>
      </c>
      <c r="O70" s="264">
        <f t="shared" si="5"/>
        <v>0</v>
      </c>
      <c r="P70" s="265">
        <f t="shared" si="6"/>
        <v>0</v>
      </c>
      <c r="Q70" s="82"/>
      <c r="R70" s="82"/>
      <c r="T70" s="82"/>
      <c r="U70" s="82"/>
      <c r="V70" s="82"/>
      <c r="W70" s="82"/>
      <c r="X70" s="82"/>
      <c r="Y70" s="82"/>
      <c r="Z70" s="82"/>
    </row>
    <row r="71" spans="1:26" ht="13.5" thickBot="1" x14ac:dyDescent="0.25">
      <c r="A71" s="222">
        <v>58</v>
      </c>
      <c r="B71" s="375"/>
      <c r="C71" s="255" t="s">
        <v>71</v>
      </c>
      <c r="D71" s="223" t="s">
        <v>75</v>
      </c>
      <c r="E71" s="224">
        <v>1</v>
      </c>
      <c r="F71" s="266"/>
      <c r="G71" s="264"/>
      <c r="H71" s="264">
        <f t="shared" si="0"/>
        <v>0</v>
      </c>
      <c r="I71" s="264"/>
      <c r="J71" s="264"/>
      <c r="K71" s="265">
        <f t="shared" si="1"/>
        <v>0</v>
      </c>
      <c r="L71" s="266">
        <f t="shared" si="2"/>
        <v>0</v>
      </c>
      <c r="M71" s="264">
        <f t="shared" si="3"/>
        <v>0</v>
      </c>
      <c r="N71" s="264">
        <f t="shared" si="4"/>
        <v>0</v>
      </c>
      <c r="O71" s="264">
        <f t="shared" si="5"/>
        <v>0</v>
      </c>
      <c r="P71" s="265">
        <f t="shared" si="6"/>
        <v>0</v>
      </c>
      <c r="Q71" s="82"/>
      <c r="R71" s="82"/>
      <c r="T71" s="82"/>
      <c r="U71" s="82"/>
      <c r="V71" s="82"/>
      <c r="W71" s="82"/>
      <c r="X71" s="82"/>
      <c r="Y71" s="82"/>
      <c r="Z71" s="82"/>
    </row>
    <row r="72" spans="1:26" ht="12" thickBot="1" x14ac:dyDescent="0.25">
      <c r="A72" s="370" t="s">
        <v>293</v>
      </c>
      <c r="B72" s="371"/>
      <c r="C72" s="371"/>
      <c r="D72" s="371"/>
      <c r="E72" s="371"/>
      <c r="F72" s="361"/>
      <c r="G72" s="361"/>
      <c r="H72" s="361"/>
      <c r="I72" s="361"/>
      <c r="J72" s="361"/>
      <c r="K72" s="362"/>
      <c r="L72" s="55">
        <f>SUM(L14:L71)</f>
        <v>0</v>
      </c>
      <c r="M72" s="56">
        <f>SUM(M14:M71)</f>
        <v>0</v>
      </c>
      <c r="N72" s="56">
        <f>SUM(N14:N71)</f>
        <v>0</v>
      </c>
      <c r="O72" s="56">
        <f>SUM(O14:O71)</f>
        <v>0</v>
      </c>
      <c r="P72" s="57">
        <f>SUM(P14:P71)</f>
        <v>0</v>
      </c>
      <c r="Q72" s="82"/>
      <c r="R72" s="82"/>
      <c r="T72" s="82"/>
      <c r="U72" s="82"/>
      <c r="V72" s="82"/>
      <c r="W72" s="82"/>
      <c r="X72" s="82"/>
      <c r="Y72" s="82"/>
      <c r="Z72" s="82"/>
    </row>
    <row r="73" spans="1:26" x14ac:dyDescent="0.2">
      <c r="A73" s="14"/>
      <c r="B73" s="14"/>
      <c r="C73" s="14"/>
      <c r="D73" s="14"/>
      <c r="E73" s="14"/>
      <c r="F73" s="14"/>
      <c r="G73" s="14"/>
      <c r="H73" s="14"/>
      <c r="I73" s="14"/>
      <c r="J73" s="14"/>
      <c r="K73" s="14"/>
      <c r="L73" s="14"/>
      <c r="M73" s="14"/>
      <c r="N73" s="14"/>
      <c r="O73" s="14"/>
      <c r="P73" s="14"/>
      <c r="Q73" s="82"/>
      <c r="R73" s="82"/>
      <c r="T73" s="82"/>
      <c r="U73" s="82"/>
      <c r="V73" s="82"/>
      <c r="W73" s="82"/>
      <c r="X73" s="82"/>
      <c r="Y73" s="82"/>
      <c r="Z73" s="82"/>
    </row>
    <row r="74" spans="1:26" x14ac:dyDescent="0.2">
      <c r="A74" s="14"/>
      <c r="B74" s="14"/>
      <c r="C74" s="14"/>
      <c r="D74" s="14"/>
      <c r="E74" s="14"/>
      <c r="F74" s="14"/>
      <c r="G74" s="14"/>
      <c r="H74" s="14"/>
      <c r="I74" s="14"/>
      <c r="J74" s="14"/>
      <c r="K74" s="14"/>
      <c r="L74" s="14"/>
      <c r="M74" s="14"/>
      <c r="N74" s="14"/>
      <c r="O74" s="14"/>
      <c r="P74" s="14"/>
      <c r="Q74" s="82"/>
      <c r="R74" s="82"/>
      <c r="T74" s="82"/>
      <c r="U74" s="82"/>
      <c r="V74" s="82"/>
      <c r="W74" s="82"/>
      <c r="X74" s="82"/>
      <c r="Y74" s="82"/>
      <c r="Z74" s="82"/>
    </row>
    <row r="75" spans="1:26" x14ac:dyDescent="0.2">
      <c r="A75" s="1" t="s">
        <v>14</v>
      </c>
      <c r="B75" s="14"/>
      <c r="C75" s="372">
        <f>'Kops a'!C35:H35</f>
        <v>0</v>
      </c>
      <c r="D75" s="372"/>
      <c r="E75" s="372"/>
      <c r="F75" s="372"/>
      <c r="G75" s="372"/>
      <c r="H75" s="372"/>
      <c r="I75" s="14"/>
      <c r="J75" s="14"/>
      <c r="K75" s="14"/>
      <c r="L75" s="14"/>
      <c r="M75" s="14"/>
      <c r="N75" s="14"/>
      <c r="O75" s="14"/>
      <c r="P75" s="14"/>
      <c r="Q75" s="82"/>
      <c r="R75" s="82"/>
      <c r="T75" s="82"/>
      <c r="U75" s="82"/>
      <c r="V75" s="82"/>
      <c r="W75" s="82"/>
      <c r="X75" s="82"/>
      <c r="Y75" s="82"/>
      <c r="Z75" s="82"/>
    </row>
    <row r="76" spans="1:26" x14ac:dyDescent="0.2">
      <c r="A76" s="14"/>
      <c r="B76" s="14"/>
      <c r="C76" s="272" t="s">
        <v>15</v>
      </c>
      <c r="D76" s="272"/>
      <c r="E76" s="272"/>
      <c r="F76" s="272"/>
      <c r="G76" s="272"/>
      <c r="H76" s="272"/>
      <c r="I76" s="14"/>
      <c r="J76" s="14"/>
      <c r="K76" s="14"/>
      <c r="L76" s="14"/>
      <c r="M76" s="14"/>
      <c r="N76" s="14"/>
      <c r="O76" s="14"/>
      <c r="P76" s="14"/>
      <c r="Q76" s="82"/>
      <c r="R76" s="82"/>
      <c r="T76" s="82"/>
      <c r="U76" s="82"/>
      <c r="V76" s="82"/>
      <c r="W76" s="82"/>
      <c r="X76" s="82"/>
      <c r="Y76" s="82"/>
      <c r="Z76" s="82"/>
    </row>
    <row r="77" spans="1:26" x14ac:dyDescent="0.2">
      <c r="A77" s="14"/>
      <c r="B77" s="14"/>
      <c r="C77" s="14"/>
      <c r="D77" s="14"/>
      <c r="E77" s="14"/>
      <c r="F77" s="14"/>
      <c r="G77" s="14"/>
      <c r="H77" s="14"/>
      <c r="I77" s="14"/>
      <c r="J77" s="14"/>
      <c r="K77" s="14"/>
      <c r="L77" s="14"/>
      <c r="M77" s="14"/>
      <c r="N77" s="14"/>
      <c r="O77" s="14"/>
      <c r="P77" s="14"/>
      <c r="Q77" s="82"/>
      <c r="R77" s="82"/>
      <c r="T77" s="82"/>
      <c r="U77" s="82"/>
      <c r="V77" s="82"/>
      <c r="W77" s="82"/>
      <c r="X77" s="82"/>
      <c r="Y77" s="82"/>
      <c r="Z77" s="82"/>
    </row>
    <row r="78" spans="1:26" x14ac:dyDescent="0.2">
      <c r="A78" s="69" t="str">
        <f>'Kops a'!A38</f>
        <v>Tāme sastādīta 2021. gada __. _________</v>
      </c>
      <c r="B78" s="70"/>
      <c r="C78" s="70"/>
      <c r="D78" s="70"/>
      <c r="E78" s="14"/>
      <c r="F78" s="14"/>
      <c r="G78" s="14"/>
      <c r="H78" s="14"/>
      <c r="I78" s="14"/>
      <c r="J78" s="14"/>
      <c r="K78" s="14"/>
      <c r="L78" s="14"/>
      <c r="M78" s="14"/>
      <c r="N78" s="14"/>
      <c r="O78" s="14"/>
      <c r="P78" s="14"/>
      <c r="Q78" s="82"/>
      <c r="R78" s="82"/>
      <c r="T78" s="82"/>
      <c r="U78" s="82"/>
      <c r="V78" s="82"/>
      <c r="W78" s="82"/>
      <c r="X78" s="82"/>
      <c r="Y78" s="82"/>
      <c r="Z78" s="82"/>
    </row>
    <row r="79" spans="1:26" x14ac:dyDescent="0.2">
      <c r="A79" s="14"/>
      <c r="B79" s="14"/>
      <c r="C79" s="14"/>
      <c r="D79" s="14"/>
      <c r="E79" s="14"/>
      <c r="F79" s="14"/>
      <c r="G79" s="14"/>
      <c r="H79" s="14"/>
      <c r="I79" s="14"/>
      <c r="J79" s="14"/>
      <c r="K79" s="14"/>
      <c r="L79" s="14"/>
      <c r="M79" s="14"/>
      <c r="N79" s="14"/>
      <c r="O79" s="14"/>
      <c r="P79" s="14"/>
      <c r="Q79" s="82"/>
      <c r="R79" s="82"/>
      <c r="T79" s="82"/>
      <c r="U79" s="82"/>
      <c r="V79" s="82"/>
      <c r="W79" s="82"/>
      <c r="X79" s="82"/>
      <c r="Y79" s="82"/>
      <c r="Z79" s="82"/>
    </row>
    <row r="80" spans="1:26" x14ac:dyDescent="0.2">
      <c r="A80" s="1" t="s">
        <v>37</v>
      </c>
      <c r="B80" s="14"/>
      <c r="C80" s="372">
        <f>'Kops a'!C40:H40</f>
        <v>0</v>
      </c>
      <c r="D80" s="372"/>
      <c r="E80" s="372"/>
      <c r="F80" s="372"/>
      <c r="G80" s="372"/>
      <c r="H80" s="372"/>
      <c r="I80" s="14"/>
      <c r="J80" s="14"/>
      <c r="K80" s="14"/>
      <c r="L80" s="14"/>
      <c r="M80" s="14"/>
      <c r="N80" s="14"/>
      <c r="O80" s="14"/>
      <c r="P80" s="14"/>
      <c r="Q80" s="82"/>
      <c r="R80" s="82"/>
      <c r="T80" s="82"/>
      <c r="U80" s="82"/>
      <c r="V80" s="82"/>
      <c r="W80" s="82"/>
      <c r="X80" s="82"/>
      <c r="Y80" s="82"/>
      <c r="Z80" s="82"/>
    </row>
    <row r="81" spans="1:26" x14ac:dyDescent="0.2">
      <c r="A81" s="14"/>
      <c r="B81" s="14"/>
      <c r="C81" s="272" t="s">
        <v>15</v>
      </c>
      <c r="D81" s="272"/>
      <c r="E81" s="272"/>
      <c r="F81" s="272"/>
      <c r="G81" s="272"/>
      <c r="H81" s="272"/>
      <c r="I81" s="14"/>
      <c r="J81" s="14"/>
      <c r="K81" s="14"/>
      <c r="L81" s="14"/>
      <c r="M81" s="14"/>
      <c r="N81" s="14"/>
      <c r="O81" s="14"/>
      <c r="P81" s="14"/>
      <c r="Q81" s="82"/>
      <c r="R81" s="82"/>
      <c r="T81" s="82"/>
      <c r="U81" s="82"/>
      <c r="V81" s="82"/>
      <c r="W81" s="82"/>
      <c r="X81" s="82"/>
      <c r="Y81" s="82"/>
      <c r="Z81" s="82"/>
    </row>
    <row r="82" spans="1:26" x14ac:dyDescent="0.2">
      <c r="A82" s="14"/>
      <c r="B82" s="14"/>
      <c r="C82" s="14"/>
      <c r="D82" s="14"/>
      <c r="E82" s="14"/>
      <c r="F82" s="14"/>
      <c r="G82" s="14"/>
      <c r="H82" s="14"/>
      <c r="I82" s="14"/>
      <c r="J82" s="14"/>
      <c r="K82" s="14"/>
      <c r="L82" s="14"/>
      <c r="M82" s="14"/>
      <c r="N82" s="14"/>
      <c r="O82" s="14"/>
      <c r="P82" s="14"/>
      <c r="Q82" s="82"/>
      <c r="R82" s="82"/>
      <c r="T82" s="82"/>
      <c r="U82" s="82"/>
      <c r="V82" s="82"/>
      <c r="W82" s="82"/>
      <c r="X82" s="82"/>
      <c r="Y82" s="82"/>
      <c r="Z82" s="82"/>
    </row>
    <row r="83" spans="1:26" x14ac:dyDescent="0.2">
      <c r="A83" s="69" t="s">
        <v>54</v>
      </c>
      <c r="B83" s="70"/>
      <c r="C83" s="74">
        <f>'Kops a'!C43</f>
        <v>0</v>
      </c>
      <c r="D83" s="42"/>
      <c r="E83" s="14"/>
      <c r="F83" s="14"/>
      <c r="G83" s="14"/>
      <c r="H83" s="14"/>
      <c r="I83" s="14"/>
      <c r="J83" s="14"/>
      <c r="K83" s="14"/>
      <c r="L83" s="14"/>
      <c r="M83" s="14"/>
      <c r="N83" s="14"/>
      <c r="O83" s="14"/>
      <c r="P83" s="14"/>
      <c r="Q83" s="82"/>
      <c r="R83" s="82"/>
      <c r="T83" s="82"/>
      <c r="U83" s="82"/>
      <c r="V83" s="82"/>
      <c r="W83" s="82"/>
      <c r="X83" s="82"/>
      <c r="Y83" s="82"/>
      <c r="Z83" s="82"/>
    </row>
    <row r="84" spans="1:26" x14ac:dyDescent="0.2">
      <c r="A84" s="14"/>
      <c r="B84" s="14"/>
      <c r="C84" s="14"/>
      <c r="D84" s="14"/>
      <c r="E84" s="14"/>
      <c r="F84" s="14"/>
      <c r="G84" s="14"/>
      <c r="H84" s="14"/>
      <c r="I84" s="14"/>
      <c r="J84" s="14"/>
      <c r="K84" s="14"/>
      <c r="L84" s="14"/>
      <c r="M84" s="14"/>
      <c r="N84" s="14"/>
      <c r="O84" s="14"/>
      <c r="P84" s="14"/>
    </row>
  </sheetData>
  <mergeCells count="23">
    <mergeCell ref="C81:H81"/>
    <mergeCell ref="C4:I4"/>
    <mergeCell ref="F12:K12"/>
    <mergeCell ref="A9:F9"/>
    <mergeCell ref="J9:M9"/>
    <mergeCell ref="D8:L8"/>
    <mergeCell ref="A72:K72"/>
    <mergeCell ref="C75:H75"/>
    <mergeCell ref="C76:H76"/>
    <mergeCell ref="C80:H80"/>
    <mergeCell ref="B14:B71"/>
    <mergeCell ref="N9:O9"/>
    <mergeCell ref="A12:A13"/>
    <mergeCell ref="B12:B13"/>
    <mergeCell ref="C12:C13"/>
    <mergeCell ref="D12:D13"/>
    <mergeCell ref="E12:E13"/>
    <mergeCell ref="L12:P12"/>
    <mergeCell ref="C2:I2"/>
    <mergeCell ref="C3:I3"/>
    <mergeCell ref="D5:L5"/>
    <mergeCell ref="D6:L6"/>
    <mergeCell ref="D7:L7"/>
  </mergeCells>
  <conditionalFormatting sqref="B14 C39:E39 D15:D24 C15:C38 D25:E38 C40:C47 C48:E67 C68:C71 D69:E71 A14:A71">
    <cfRule type="cellIs" dxfId="44" priority="152" operator="equal">
      <formula>0</formula>
    </cfRule>
  </conditionalFormatting>
  <conditionalFormatting sqref="N9:O9">
    <cfRule type="cellIs" dxfId="43" priority="151" operator="equal">
      <formula>0</formula>
    </cfRule>
  </conditionalFormatting>
  <conditionalFormatting sqref="A9:F9">
    <cfRule type="containsText" dxfId="42" priority="149"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41" priority="148" operator="equal">
      <formula>0</formula>
    </cfRule>
  </conditionalFormatting>
  <conditionalFormatting sqref="O10">
    <cfRule type="cellIs" dxfId="40" priority="147" operator="equal">
      <formula>"20__. gada __. _________"</formula>
    </cfRule>
  </conditionalFormatting>
  <conditionalFormatting sqref="A72:K72">
    <cfRule type="containsText" dxfId="39" priority="146" operator="containsText" text="Tiešās izmaksas kopā, t. sk. darba devēja sociālais nodoklis __.__% ">
      <formula>NOT(ISERROR(SEARCH("Tiešās izmaksas kopā, t. sk. darba devēja sociālais nodoklis __.__% ",A72)))</formula>
    </cfRule>
  </conditionalFormatting>
  <conditionalFormatting sqref="L72:P72">
    <cfRule type="cellIs" dxfId="38" priority="141" operator="equal">
      <formula>0</formula>
    </cfRule>
  </conditionalFormatting>
  <conditionalFormatting sqref="C4:I4">
    <cfRule type="cellIs" dxfId="37" priority="140" operator="equal">
      <formula>0</formula>
    </cfRule>
  </conditionalFormatting>
  <conditionalFormatting sqref="D5:L8">
    <cfRule type="cellIs" dxfId="36" priority="136" operator="equal">
      <formula>0</formula>
    </cfRule>
  </conditionalFormatting>
  <conditionalFormatting sqref="C14">
    <cfRule type="cellIs" dxfId="35" priority="134" operator="equal">
      <formula>0</formula>
    </cfRule>
  </conditionalFormatting>
  <conditionalFormatting sqref="P10">
    <cfRule type="cellIs" dxfId="34" priority="132" operator="equal">
      <formula>"20__. gada __. _________"</formula>
    </cfRule>
  </conditionalFormatting>
  <conditionalFormatting sqref="C80:H80">
    <cfRule type="cellIs" dxfId="33" priority="129" operator="equal">
      <formula>0</formula>
    </cfRule>
  </conditionalFormatting>
  <conditionalFormatting sqref="C75:H75">
    <cfRule type="cellIs" dxfId="32" priority="128" operator="equal">
      <formula>0</formula>
    </cfRule>
  </conditionalFormatting>
  <conditionalFormatting sqref="C80:H80 C83 C75:H75">
    <cfRule type="cellIs" dxfId="31" priority="127" operator="equal">
      <formula>0</formula>
    </cfRule>
  </conditionalFormatting>
  <conditionalFormatting sqref="D1">
    <cfRule type="cellIs" dxfId="30" priority="126" operator="equal">
      <formula>0</formula>
    </cfRule>
  </conditionalFormatting>
  <conditionalFormatting sqref="D14">
    <cfRule type="cellIs" dxfId="29" priority="123" operator="equal">
      <formula>0</formula>
    </cfRule>
  </conditionalFormatting>
  <conditionalFormatting sqref="E15:E24">
    <cfRule type="cellIs" dxfId="28" priority="97" operator="equal">
      <formula>0</formula>
    </cfRule>
  </conditionalFormatting>
  <conditionalFormatting sqref="E14">
    <cfRule type="cellIs" dxfId="27" priority="94" operator="equal">
      <formula>0</formula>
    </cfRule>
  </conditionalFormatting>
  <conditionalFormatting sqref="D40:E47">
    <cfRule type="cellIs" dxfId="26" priority="65" operator="equal">
      <formula>0</formula>
    </cfRule>
  </conditionalFormatting>
  <conditionalFormatting sqref="E68">
    <cfRule type="cellIs" dxfId="25" priority="8" operator="equal">
      <formula>0</formula>
    </cfRule>
  </conditionalFormatting>
  <conditionalFormatting sqref="F14:G71 I14:J71">
    <cfRule type="cellIs" dxfId="24" priority="2" operator="equal">
      <formula>0</formula>
    </cfRule>
  </conditionalFormatting>
  <conditionalFormatting sqref="H14:H71 K14:P71">
    <cfRule type="cellIs" dxfId="23" priority="1" operator="equal">
      <formula>0</formula>
    </cfRule>
  </conditionalFormatting>
  <pageMargins left="0.7" right="0.7" top="0.75" bottom="0.75" header="0.3" footer="0.3"/>
  <pageSetup paperSize="9" scale="93"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131" operator="containsText" id="{9C848299-F747-4D4C-BE47-58A1BBDB8A5B}">
            <xm:f>NOT(ISERROR(SEARCH("Tāme sastādīta ____. gada ___. ______________",A78)))</xm:f>
            <xm:f>"Tāme sastādīta ____. gada ___. ______________"</xm:f>
            <x14:dxf>
              <font>
                <color auto="1"/>
              </font>
              <fill>
                <patternFill>
                  <bgColor rgb="FFC6EFCE"/>
                </patternFill>
              </fill>
            </x14:dxf>
          </x14:cfRule>
          <xm:sqref>A78</xm:sqref>
        </x14:conditionalFormatting>
        <x14:conditionalFormatting xmlns:xm="http://schemas.microsoft.com/office/excel/2006/main">
          <x14:cfRule type="containsText" priority="130" operator="containsText" id="{1A9581D5-9790-4D5D-94E5-4E7B8C258AD0}">
            <xm:f>NOT(ISERROR(SEARCH("Sertifikāta Nr. _________________________________",A83)))</xm:f>
            <xm:f>"Sertifikāta Nr. _________________________________"</xm:f>
            <x14:dxf>
              <font>
                <color auto="1"/>
              </font>
              <fill>
                <patternFill>
                  <bgColor rgb="FFC6EFCE"/>
                </patternFill>
              </fill>
            </x14:dxf>
          </x14:cfRule>
          <xm:sqref>A83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00B050"/>
    <pageSetUpPr fitToPage="1"/>
  </sheetPr>
  <dimension ref="A1:V49"/>
  <sheetViews>
    <sheetView tabSelected="1" zoomScale="130" zoomScaleNormal="130" workbookViewId="0">
      <selection activeCell="V15" sqref="V15"/>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22" x14ac:dyDescent="0.2">
      <c r="A1" s="20"/>
      <c r="B1" s="20"/>
      <c r="C1" s="25" t="s">
        <v>38</v>
      </c>
      <c r="D1" s="43">
        <v>11</v>
      </c>
      <c r="E1" s="20"/>
      <c r="F1" s="20"/>
      <c r="G1" s="20"/>
      <c r="H1" s="20"/>
      <c r="I1" s="20"/>
      <c r="J1" s="20"/>
      <c r="N1" s="24"/>
      <c r="O1" s="25"/>
      <c r="P1" s="26"/>
    </row>
    <row r="2" spans="1:22" x14ac:dyDescent="0.2">
      <c r="A2" s="27"/>
      <c r="B2" s="27"/>
      <c r="C2" s="319" t="s">
        <v>78</v>
      </c>
      <c r="D2" s="319"/>
      <c r="E2" s="319"/>
      <c r="F2" s="319"/>
      <c r="G2" s="319"/>
      <c r="H2" s="319"/>
      <c r="I2" s="319"/>
      <c r="J2" s="27"/>
    </row>
    <row r="3" spans="1:22" x14ac:dyDescent="0.2">
      <c r="A3" s="28"/>
      <c r="B3" s="28"/>
      <c r="C3" s="281" t="s">
        <v>17</v>
      </c>
      <c r="D3" s="281"/>
      <c r="E3" s="281"/>
      <c r="F3" s="281"/>
      <c r="G3" s="281"/>
      <c r="H3" s="281"/>
      <c r="I3" s="281"/>
      <c r="J3" s="28"/>
    </row>
    <row r="4" spans="1:22" x14ac:dyDescent="0.2">
      <c r="A4" s="28"/>
      <c r="B4" s="28"/>
      <c r="C4" s="320" t="s">
        <v>52</v>
      </c>
      <c r="D4" s="320"/>
      <c r="E4" s="320"/>
      <c r="F4" s="320"/>
      <c r="G4" s="320"/>
      <c r="H4" s="320"/>
      <c r="I4" s="320"/>
      <c r="J4" s="28"/>
    </row>
    <row r="5" spans="1:22" ht="11.25" customHeight="1" x14ac:dyDescent="0.2">
      <c r="A5" s="20"/>
      <c r="B5" s="20"/>
      <c r="C5" s="25" t="s">
        <v>5</v>
      </c>
      <c r="D5" s="333" t="str">
        <f>'[1]Kops a'!D6</f>
        <v>Daudzdzīvokļu dzīvojamās ēkas energoefektivitātes paaugstināšana</v>
      </c>
      <c r="E5" s="333"/>
      <c r="F5" s="333"/>
      <c r="G5" s="333"/>
      <c r="H5" s="333"/>
      <c r="I5" s="333"/>
      <c r="J5" s="333"/>
      <c r="K5" s="333"/>
      <c r="L5" s="333"/>
      <c r="M5" s="14"/>
      <c r="N5" s="14"/>
      <c r="O5" s="14"/>
      <c r="P5" s="14"/>
    </row>
    <row r="6" spans="1:22" ht="11.25" customHeight="1" x14ac:dyDescent="0.2">
      <c r="A6" s="20"/>
      <c r="B6" s="20"/>
      <c r="C6" s="25" t="s">
        <v>6</v>
      </c>
      <c r="D6" s="333" t="str">
        <f>'[1]Kops a'!D7</f>
        <v>Daudzdzīvokļu dzīvojamās ēkas energoefektivitātes paaugstināšana</v>
      </c>
      <c r="E6" s="333"/>
      <c r="F6" s="333"/>
      <c r="G6" s="333"/>
      <c r="H6" s="333"/>
      <c r="I6" s="333"/>
      <c r="J6" s="333"/>
      <c r="K6" s="333"/>
      <c r="L6" s="333"/>
      <c r="M6" s="14"/>
      <c r="N6" s="14"/>
      <c r="O6" s="14"/>
      <c r="P6" s="14"/>
    </row>
    <row r="7" spans="1:22" ht="11.25" customHeight="1" x14ac:dyDescent="0.2">
      <c r="A7" s="20"/>
      <c r="B7" s="20"/>
      <c r="C7" s="25" t="s">
        <v>7</v>
      </c>
      <c r="D7" s="333" t="str">
        <f>'[1]Kops a'!D8</f>
        <v>Parka iela 16, Olaine, Olaines novads, LV-2114</v>
      </c>
      <c r="E7" s="333"/>
      <c r="F7" s="333"/>
      <c r="G7" s="333"/>
      <c r="H7" s="333"/>
      <c r="I7" s="333"/>
      <c r="J7" s="333"/>
      <c r="K7" s="333"/>
      <c r="L7" s="333"/>
      <c r="M7" s="14"/>
      <c r="N7" s="14"/>
      <c r="O7" s="14"/>
      <c r="P7" s="14"/>
    </row>
    <row r="8" spans="1:22" x14ac:dyDescent="0.2">
      <c r="A8" s="20"/>
      <c r="B8" s="20"/>
      <c r="C8" s="150" t="s">
        <v>20</v>
      </c>
      <c r="D8" s="333" t="str">
        <f>'[1]Kops a'!D9</f>
        <v>LN-15022019</v>
      </c>
      <c r="E8" s="333"/>
      <c r="F8" s="333"/>
      <c r="G8" s="333"/>
      <c r="H8" s="333"/>
      <c r="I8" s="333"/>
      <c r="J8" s="333"/>
      <c r="K8" s="333"/>
      <c r="L8" s="333"/>
      <c r="M8" s="14"/>
      <c r="N8" s="14"/>
      <c r="O8" s="14"/>
      <c r="P8" s="14"/>
    </row>
    <row r="9" spans="1:22" ht="11.25" customHeight="1" x14ac:dyDescent="0.2">
      <c r="A9" s="321" t="s">
        <v>303</v>
      </c>
      <c r="B9" s="321"/>
      <c r="C9" s="321"/>
      <c r="D9" s="321"/>
      <c r="E9" s="321"/>
      <c r="F9" s="321"/>
      <c r="G9" s="29"/>
      <c r="H9" s="29"/>
      <c r="I9" s="29"/>
      <c r="J9" s="325" t="s">
        <v>39</v>
      </c>
      <c r="K9" s="325"/>
      <c r="L9" s="325"/>
      <c r="M9" s="325"/>
      <c r="N9" s="332">
        <f>P38</f>
        <v>0</v>
      </c>
      <c r="O9" s="332"/>
      <c r="P9" s="29"/>
    </row>
    <row r="10" spans="1:22" x14ac:dyDescent="0.2">
      <c r="A10" s="30"/>
      <c r="B10" s="31"/>
      <c r="C10" s="150"/>
      <c r="D10" s="20"/>
      <c r="E10" s="20"/>
      <c r="F10" s="20"/>
      <c r="G10" s="20"/>
      <c r="H10" s="20"/>
      <c r="I10" s="20"/>
      <c r="J10" s="20"/>
      <c r="K10" s="20"/>
      <c r="L10" s="27"/>
      <c r="M10" s="27"/>
      <c r="O10" s="72"/>
      <c r="P10" s="71" t="str">
        <f>A44</f>
        <v>Tāme sastādīta 2021. gada __. _________</v>
      </c>
    </row>
    <row r="11" spans="1:22" ht="12" thickBot="1" x14ac:dyDescent="0.25">
      <c r="A11" s="30"/>
      <c r="B11" s="31"/>
      <c r="C11" s="150"/>
      <c r="D11" s="20"/>
      <c r="E11" s="20"/>
      <c r="F11" s="20"/>
      <c r="G11" s="20"/>
      <c r="H11" s="20"/>
      <c r="I11" s="20"/>
      <c r="J11" s="20"/>
      <c r="K11" s="20"/>
      <c r="L11" s="32"/>
      <c r="M11" s="32"/>
      <c r="N11" s="33"/>
      <c r="O11" s="24"/>
      <c r="P11" s="20"/>
    </row>
    <row r="12" spans="1:22" ht="11.25" customHeight="1" x14ac:dyDescent="0.2">
      <c r="A12" s="293" t="s">
        <v>23</v>
      </c>
      <c r="B12" s="326" t="s">
        <v>40</v>
      </c>
      <c r="C12" s="328" t="s">
        <v>41</v>
      </c>
      <c r="D12" s="330" t="s">
        <v>42</v>
      </c>
      <c r="E12" s="334" t="s">
        <v>43</v>
      </c>
      <c r="F12" s="344" t="s">
        <v>44</v>
      </c>
      <c r="G12" s="328"/>
      <c r="H12" s="328"/>
      <c r="I12" s="328"/>
      <c r="J12" s="328"/>
      <c r="K12" s="345"/>
      <c r="L12" s="344" t="s">
        <v>45</v>
      </c>
      <c r="M12" s="328"/>
      <c r="N12" s="328"/>
      <c r="O12" s="328"/>
      <c r="P12" s="345"/>
    </row>
    <row r="13" spans="1:22" ht="126.75" customHeight="1" thickBot="1" x14ac:dyDescent="0.25">
      <c r="A13" s="347"/>
      <c r="B13" s="348"/>
      <c r="C13" s="349"/>
      <c r="D13" s="350"/>
      <c r="E13" s="351"/>
      <c r="F13" s="176" t="s">
        <v>46</v>
      </c>
      <c r="G13" s="177" t="s">
        <v>47</v>
      </c>
      <c r="H13" s="177" t="s">
        <v>48</v>
      </c>
      <c r="I13" s="177" t="s">
        <v>49</v>
      </c>
      <c r="J13" s="177" t="s">
        <v>50</v>
      </c>
      <c r="K13" s="52" t="s">
        <v>51</v>
      </c>
      <c r="L13" s="176" t="s">
        <v>46</v>
      </c>
      <c r="M13" s="177" t="s">
        <v>48</v>
      </c>
      <c r="N13" s="177" t="s">
        <v>49</v>
      </c>
      <c r="O13" s="177" t="s">
        <v>50</v>
      </c>
      <c r="P13" s="52" t="s">
        <v>51</v>
      </c>
    </row>
    <row r="14" spans="1:22" ht="11.25" customHeight="1" x14ac:dyDescent="0.2">
      <c r="A14" s="225">
        <v>1</v>
      </c>
      <c r="B14" s="376" t="s">
        <v>281</v>
      </c>
      <c r="C14" s="103" t="s">
        <v>282</v>
      </c>
      <c r="D14" s="226"/>
      <c r="E14" s="227"/>
      <c r="F14" s="266"/>
      <c r="G14" s="264"/>
      <c r="H14" s="264">
        <f>ROUND(F14*G14,2)</f>
        <v>0</v>
      </c>
      <c r="I14" s="264"/>
      <c r="J14" s="264"/>
      <c r="K14" s="265">
        <f>SUM(H14:J14)</f>
        <v>0</v>
      </c>
      <c r="L14" s="266">
        <f>ROUND(E14*F14,2)</f>
        <v>0</v>
      </c>
      <c r="M14" s="264">
        <f>ROUND(H14*E14,2)</f>
        <v>0</v>
      </c>
      <c r="N14" s="264">
        <f>ROUND(I14*E14,2)</f>
        <v>0</v>
      </c>
      <c r="O14" s="264">
        <f>ROUND(J14*E14,2)</f>
        <v>0</v>
      </c>
      <c r="P14" s="265">
        <f>SUM(M14:O14)</f>
        <v>0</v>
      </c>
    </row>
    <row r="15" spans="1:22" x14ac:dyDescent="0.2">
      <c r="A15" s="200">
        <v>2</v>
      </c>
      <c r="B15" s="377"/>
      <c r="C15" s="271" t="s">
        <v>359</v>
      </c>
      <c r="D15" s="153" t="s">
        <v>86</v>
      </c>
      <c r="E15" s="228">
        <v>1</v>
      </c>
      <c r="F15" s="266"/>
      <c r="G15" s="264"/>
      <c r="H15" s="264">
        <f t="shared" ref="H15:H37" si="0">ROUND(F15*G15,2)</f>
        <v>0</v>
      </c>
      <c r="I15" s="264"/>
      <c r="J15" s="264"/>
      <c r="K15" s="265">
        <f t="shared" ref="K15:K37" si="1">SUM(H15:J15)</f>
        <v>0</v>
      </c>
      <c r="L15" s="266">
        <f t="shared" ref="L15:L37" si="2">ROUND(E15*F15,2)</f>
        <v>0</v>
      </c>
      <c r="M15" s="264">
        <f t="shared" ref="M15:M37" si="3">ROUND(H15*E15,2)</f>
        <v>0</v>
      </c>
      <c r="N15" s="264">
        <f t="shared" ref="N15:N37" si="4">ROUND(I15*E15,2)</f>
        <v>0</v>
      </c>
      <c r="O15" s="264">
        <f t="shared" ref="O15:O37" si="5">ROUND(J15*E15,2)</f>
        <v>0</v>
      </c>
      <c r="P15" s="265">
        <f t="shared" ref="P15:P37" si="6">SUM(M15:O15)</f>
        <v>0</v>
      </c>
    </row>
    <row r="16" spans="1:22" ht="19.5" x14ac:dyDescent="0.2">
      <c r="A16" s="200">
        <v>3</v>
      </c>
      <c r="B16" s="377"/>
      <c r="C16" s="271" t="s">
        <v>360</v>
      </c>
      <c r="D16" s="153" t="s">
        <v>86</v>
      </c>
      <c r="E16" s="228">
        <v>1</v>
      </c>
      <c r="F16" s="266"/>
      <c r="G16" s="264"/>
      <c r="H16" s="264">
        <f t="shared" si="0"/>
        <v>0</v>
      </c>
      <c r="I16" s="264"/>
      <c r="J16" s="264"/>
      <c r="K16" s="265">
        <f t="shared" si="1"/>
        <v>0</v>
      </c>
      <c r="L16" s="266">
        <f t="shared" si="2"/>
        <v>0</v>
      </c>
      <c r="M16" s="264">
        <f t="shared" si="3"/>
        <v>0</v>
      </c>
      <c r="N16" s="264">
        <f t="shared" si="4"/>
        <v>0</v>
      </c>
      <c r="O16" s="264">
        <f t="shared" si="5"/>
        <v>0</v>
      </c>
      <c r="P16" s="265">
        <f t="shared" si="6"/>
        <v>0</v>
      </c>
      <c r="V16" s="82"/>
    </row>
    <row r="17" spans="1:16" ht="19.5" x14ac:dyDescent="0.2">
      <c r="A17" s="200">
        <v>4</v>
      </c>
      <c r="B17" s="377"/>
      <c r="C17" s="271" t="s">
        <v>361</v>
      </c>
      <c r="D17" s="153" t="s">
        <v>86</v>
      </c>
      <c r="E17" s="228">
        <v>1</v>
      </c>
      <c r="F17" s="266"/>
      <c r="G17" s="264"/>
      <c r="H17" s="264">
        <f t="shared" si="0"/>
        <v>0</v>
      </c>
      <c r="I17" s="264"/>
      <c r="J17" s="264"/>
      <c r="K17" s="265">
        <f t="shared" si="1"/>
        <v>0</v>
      </c>
      <c r="L17" s="266">
        <f t="shared" si="2"/>
        <v>0</v>
      </c>
      <c r="M17" s="264">
        <f t="shared" si="3"/>
        <v>0</v>
      </c>
      <c r="N17" s="264">
        <f t="shared" si="4"/>
        <v>0</v>
      </c>
      <c r="O17" s="264">
        <f t="shared" si="5"/>
        <v>0</v>
      </c>
      <c r="P17" s="265">
        <f t="shared" si="6"/>
        <v>0</v>
      </c>
    </row>
    <row r="18" spans="1:16" ht="19.5" x14ac:dyDescent="0.2">
      <c r="A18" s="200">
        <v>5</v>
      </c>
      <c r="B18" s="377"/>
      <c r="C18" s="271" t="s">
        <v>362</v>
      </c>
      <c r="D18" s="153" t="s">
        <v>74</v>
      </c>
      <c r="E18" s="228">
        <v>60</v>
      </c>
      <c r="F18" s="266"/>
      <c r="G18" s="264"/>
      <c r="H18" s="264">
        <f t="shared" si="0"/>
        <v>0</v>
      </c>
      <c r="I18" s="264"/>
      <c r="J18" s="264"/>
      <c r="K18" s="265">
        <f t="shared" si="1"/>
        <v>0</v>
      </c>
      <c r="L18" s="266">
        <f t="shared" si="2"/>
        <v>0</v>
      </c>
      <c r="M18" s="264">
        <f t="shared" si="3"/>
        <v>0</v>
      </c>
      <c r="N18" s="264">
        <f t="shared" si="4"/>
        <v>0</v>
      </c>
      <c r="O18" s="264">
        <f t="shared" si="5"/>
        <v>0</v>
      </c>
      <c r="P18" s="265">
        <f t="shared" si="6"/>
        <v>0</v>
      </c>
    </row>
    <row r="19" spans="1:16" ht="29.25" x14ac:dyDescent="0.2">
      <c r="A19" s="200">
        <v>6</v>
      </c>
      <c r="B19" s="377"/>
      <c r="C19" s="271" t="s">
        <v>363</v>
      </c>
      <c r="D19" s="153" t="s">
        <v>74</v>
      </c>
      <c r="E19" s="228">
        <v>4</v>
      </c>
      <c r="F19" s="266"/>
      <c r="G19" s="264"/>
      <c r="H19" s="264">
        <f t="shared" si="0"/>
        <v>0</v>
      </c>
      <c r="I19" s="264"/>
      <c r="J19" s="264"/>
      <c r="K19" s="265">
        <f t="shared" si="1"/>
        <v>0</v>
      </c>
      <c r="L19" s="266">
        <f t="shared" si="2"/>
        <v>0</v>
      </c>
      <c r="M19" s="264">
        <f t="shared" si="3"/>
        <v>0</v>
      </c>
      <c r="N19" s="264">
        <f t="shared" si="4"/>
        <v>0</v>
      </c>
      <c r="O19" s="264">
        <f t="shared" si="5"/>
        <v>0</v>
      </c>
      <c r="P19" s="265">
        <f t="shared" si="6"/>
        <v>0</v>
      </c>
    </row>
    <row r="20" spans="1:16" ht="19.5" x14ac:dyDescent="0.2">
      <c r="A20" s="200">
        <v>7</v>
      </c>
      <c r="B20" s="377"/>
      <c r="C20" s="271" t="s">
        <v>364</v>
      </c>
      <c r="D20" s="153" t="s">
        <v>86</v>
      </c>
      <c r="E20" s="228">
        <v>4</v>
      </c>
      <c r="F20" s="266"/>
      <c r="G20" s="264"/>
      <c r="H20" s="264">
        <f t="shared" si="0"/>
        <v>0</v>
      </c>
      <c r="I20" s="264"/>
      <c r="J20" s="264"/>
      <c r="K20" s="265">
        <f t="shared" si="1"/>
        <v>0</v>
      </c>
      <c r="L20" s="266">
        <f t="shared" si="2"/>
        <v>0</v>
      </c>
      <c r="M20" s="264">
        <f t="shared" si="3"/>
        <v>0</v>
      </c>
      <c r="N20" s="264">
        <f t="shared" si="4"/>
        <v>0</v>
      </c>
      <c r="O20" s="264">
        <f t="shared" si="5"/>
        <v>0</v>
      </c>
      <c r="P20" s="265">
        <f t="shared" si="6"/>
        <v>0</v>
      </c>
    </row>
    <row r="21" spans="1:16" ht="19.5" x14ac:dyDescent="0.2">
      <c r="A21" s="200">
        <v>8</v>
      </c>
      <c r="B21" s="377"/>
      <c r="C21" s="271" t="s">
        <v>365</v>
      </c>
      <c r="D21" s="153" t="s">
        <v>86</v>
      </c>
      <c r="E21" s="228">
        <v>2</v>
      </c>
      <c r="F21" s="266"/>
      <c r="G21" s="264"/>
      <c r="H21" s="264">
        <f t="shared" si="0"/>
        <v>0</v>
      </c>
      <c r="I21" s="264"/>
      <c r="J21" s="264"/>
      <c r="K21" s="265">
        <f t="shared" si="1"/>
        <v>0</v>
      </c>
      <c r="L21" s="266">
        <f t="shared" si="2"/>
        <v>0</v>
      </c>
      <c r="M21" s="264">
        <f t="shared" si="3"/>
        <v>0</v>
      </c>
      <c r="N21" s="264">
        <f t="shared" si="4"/>
        <v>0</v>
      </c>
      <c r="O21" s="264">
        <f t="shared" si="5"/>
        <v>0</v>
      </c>
      <c r="P21" s="265">
        <f t="shared" si="6"/>
        <v>0</v>
      </c>
    </row>
    <row r="22" spans="1:16" ht="19.5" x14ac:dyDescent="0.2">
      <c r="A22" s="200">
        <v>9</v>
      </c>
      <c r="B22" s="377"/>
      <c r="C22" s="271" t="s">
        <v>366</v>
      </c>
      <c r="D22" s="153" t="s">
        <v>86</v>
      </c>
      <c r="E22" s="228">
        <v>2</v>
      </c>
      <c r="F22" s="266"/>
      <c r="G22" s="264"/>
      <c r="H22" s="264">
        <f t="shared" si="0"/>
        <v>0</v>
      </c>
      <c r="I22" s="264"/>
      <c r="J22" s="264"/>
      <c r="K22" s="265">
        <f t="shared" si="1"/>
        <v>0</v>
      </c>
      <c r="L22" s="266">
        <f t="shared" si="2"/>
        <v>0</v>
      </c>
      <c r="M22" s="264">
        <f t="shared" si="3"/>
        <v>0</v>
      </c>
      <c r="N22" s="264">
        <f t="shared" si="4"/>
        <v>0</v>
      </c>
      <c r="O22" s="264">
        <f t="shared" si="5"/>
        <v>0</v>
      </c>
      <c r="P22" s="265">
        <f t="shared" si="6"/>
        <v>0</v>
      </c>
    </row>
    <row r="23" spans="1:16" ht="29.25" x14ac:dyDescent="0.2">
      <c r="A23" s="200">
        <v>10</v>
      </c>
      <c r="B23" s="377"/>
      <c r="C23" s="271" t="s">
        <v>367</v>
      </c>
      <c r="D23" s="153" t="s">
        <v>86</v>
      </c>
      <c r="E23" s="228">
        <v>28</v>
      </c>
      <c r="F23" s="266"/>
      <c r="G23" s="264"/>
      <c r="H23" s="264">
        <f t="shared" si="0"/>
        <v>0</v>
      </c>
      <c r="I23" s="264"/>
      <c r="J23" s="264"/>
      <c r="K23" s="265">
        <f t="shared" si="1"/>
        <v>0</v>
      </c>
      <c r="L23" s="266">
        <f t="shared" si="2"/>
        <v>0</v>
      </c>
      <c r="M23" s="264">
        <f t="shared" si="3"/>
        <v>0</v>
      </c>
      <c r="N23" s="264">
        <f t="shared" si="4"/>
        <v>0</v>
      </c>
      <c r="O23" s="264">
        <f t="shared" si="5"/>
        <v>0</v>
      </c>
      <c r="P23" s="265">
        <f t="shared" si="6"/>
        <v>0</v>
      </c>
    </row>
    <row r="24" spans="1:16" ht="19.5" x14ac:dyDescent="0.2">
      <c r="A24" s="200">
        <v>11</v>
      </c>
      <c r="B24" s="377"/>
      <c r="C24" s="271" t="s">
        <v>368</v>
      </c>
      <c r="D24" s="153" t="s">
        <v>86</v>
      </c>
      <c r="E24" s="228">
        <v>15</v>
      </c>
      <c r="F24" s="266"/>
      <c r="G24" s="264"/>
      <c r="H24" s="264">
        <f t="shared" si="0"/>
        <v>0</v>
      </c>
      <c r="I24" s="264"/>
      <c r="J24" s="264"/>
      <c r="K24" s="265">
        <f t="shared" si="1"/>
        <v>0</v>
      </c>
      <c r="L24" s="266">
        <f t="shared" si="2"/>
        <v>0</v>
      </c>
      <c r="M24" s="264">
        <f t="shared" si="3"/>
        <v>0</v>
      </c>
      <c r="N24" s="264">
        <f t="shared" si="4"/>
        <v>0</v>
      </c>
      <c r="O24" s="264">
        <f t="shared" si="5"/>
        <v>0</v>
      </c>
      <c r="P24" s="265">
        <f t="shared" si="6"/>
        <v>0</v>
      </c>
    </row>
    <row r="25" spans="1:16" ht="19.5" x14ac:dyDescent="0.2">
      <c r="A25" s="200">
        <v>12</v>
      </c>
      <c r="B25" s="377"/>
      <c r="C25" s="271" t="s">
        <v>369</v>
      </c>
      <c r="D25" s="153" t="s">
        <v>86</v>
      </c>
      <c r="E25" s="228">
        <v>18</v>
      </c>
      <c r="F25" s="266"/>
      <c r="G25" s="264"/>
      <c r="H25" s="264">
        <f t="shared" si="0"/>
        <v>0</v>
      </c>
      <c r="I25" s="264"/>
      <c r="J25" s="264"/>
      <c r="K25" s="265">
        <f t="shared" si="1"/>
        <v>0</v>
      </c>
      <c r="L25" s="266">
        <f t="shared" si="2"/>
        <v>0</v>
      </c>
      <c r="M25" s="264">
        <f t="shared" si="3"/>
        <v>0</v>
      </c>
      <c r="N25" s="264">
        <f t="shared" si="4"/>
        <v>0</v>
      </c>
      <c r="O25" s="264">
        <f t="shared" si="5"/>
        <v>0</v>
      </c>
      <c r="P25" s="265">
        <f t="shared" si="6"/>
        <v>0</v>
      </c>
    </row>
    <row r="26" spans="1:16" ht="19.5" x14ac:dyDescent="0.2">
      <c r="A26" s="200">
        <v>13</v>
      </c>
      <c r="B26" s="377"/>
      <c r="C26" s="271" t="s">
        <v>370</v>
      </c>
      <c r="D26" s="153" t="s">
        <v>86</v>
      </c>
      <c r="E26" s="228">
        <v>18</v>
      </c>
      <c r="F26" s="266"/>
      <c r="G26" s="264"/>
      <c r="H26" s="264">
        <f t="shared" si="0"/>
        <v>0</v>
      </c>
      <c r="I26" s="264"/>
      <c r="J26" s="264"/>
      <c r="K26" s="265">
        <f t="shared" si="1"/>
        <v>0</v>
      </c>
      <c r="L26" s="266">
        <f t="shared" si="2"/>
        <v>0</v>
      </c>
      <c r="M26" s="264">
        <f t="shared" si="3"/>
        <v>0</v>
      </c>
      <c r="N26" s="264">
        <f t="shared" si="4"/>
        <v>0</v>
      </c>
      <c r="O26" s="264">
        <f t="shared" si="5"/>
        <v>0</v>
      </c>
      <c r="P26" s="265">
        <f t="shared" si="6"/>
        <v>0</v>
      </c>
    </row>
    <row r="27" spans="1:16" ht="19.5" x14ac:dyDescent="0.2">
      <c r="A27" s="200">
        <v>14</v>
      </c>
      <c r="B27" s="377"/>
      <c r="C27" s="271" t="s">
        <v>371</v>
      </c>
      <c r="D27" s="153" t="s">
        <v>86</v>
      </c>
      <c r="E27" s="228">
        <v>18</v>
      </c>
      <c r="F27" s="266"/>
      <c r="G27" s="264"/>
      <c r="H27" s="264">
        <f t="shared" si="0"/>
        <v>0</v>
      </c>
      <c r="I27" s="264"/>
      <c r="J27" s="264"/>
      <c r="K27" s="265">
        <f t="shared" si="1"/>
        <v>0</v>
      </c>
      <c r="L27" s="266">
        <f t="shared" si="2"/>
        <v>0</v>
      </c>
      <c r="M27" s="264">
        <f t="shared" si="3"/>
        <v>0</v>
      </c>
      <c r="N27" s="264">
        <f t="shared" si="4"/>
        <v>0</v>
      </c>
      <c r="O27" s="264">
        <f t="shared" si="5"/>
        <v>0</v>
      </c>
      <c r="P27" s="265">
        <f t="shared" si="6"/>
        <v>0</v>
      </c>
    </row>
    <row r="28" spans="1:16" ht="19.5" x14ac:dyDescent="0.2">
      <c r="A28" s="200">
        <v>15</v>
      </c>
      <c r="B28" s="377"/>
      <c r="C28" s="271" t="s">
        <v>372</v>
      </c>
      <c r="D28" s="153" t="s">
        <v>86</v>
      </c>
      <c r="E28" s="228">
        <v>4</v>
      </c>
      <c r="F28" s="266"/>
      <c r="G28" s="264"/>
      <c r="H28" s="264">
        <f t="shared" si="0"/>
        <v>0</v>
      </c>
      <c r="I28" s="264"/>
      <c r="J28" s="264"/>
      <c r="K28" s="265">
        <f t="shared" si="1"/>
        <v>0</v>
      </c>
      <c r="L28" s="266">
        <f t="shared" si="2"/>
        <v>0</v>
      </c>
      <c r="M28" s="264">
        <f t="shared" si="3"/>
        <v>0</v>
      </c>
      <c r="N28" s="264">
        <f t="shared" si="4"/>
        <v>0</v>
      </c>
      <c r="O28" s="264">
        <f t="shared" si="5"/>
        <v>0</v>
      </c>
      <c r="P28" s="265">
        <f t="shared" si="6"/>
        <v>0</v>
      </c>
    </row>
    <row r="29" spans="1:16" ht="19.5" x14ac:dyDescent="0.2">
      <c r="A29" s="200">
        <v>16</v>
      </c>
      <c r="B29" s="377"/>
      <c r="C29" s="271" t="s">
        <v>373</v>
      </c>
      <c r="D29" s="153" t="s">
        <v>74</v>
      </c>
      <c r="E29" s="228">
        <v>12</v>
      </c>
      <c r="F29" s="266"/>
      <c r="G29" s="264"/>
      <c r="H29" s="264">
        <f t="shared" si="0"/>
        <v>0</v>
      </c>
      <c r="I29" s="264"/>
      <c r="J29" s="264"/>
      <c r="K29" s="265">
        <f t="shared" si="1"/>
        <v>0</v>
      </c>
      <c r="L29" s="266">
        <f t="shared" si="2"/>
        <v>0</v>
      </c>
      <c r="M29" s="264">
        <f t="shared" si="3"/>
        <v>0</v>
      </c>
      <c r="N29" s="264">
        <f t="shared" si="4"/>
        <v>0</v>
      </c>
      <c r="O29" s="264">
        <f t="shared" si="5"/>
        <v>0</v>
      </c>
      <c r="P29" s="265">
        <f t="shared" si="6"/>
        <v>0</v>
      </c>
    </row>
    <row r="30" spans="1:16" x14ac:dyDescent="0.2">
      <c r="A30" s="200">
        <v>17</v>
      </c>
      <c r="B30" s="377"/>
      <c r="C30" s="154" t="s">
        <v>79</v>
      </c>
      <c r="D30" s="153" t="s">
        <v>86</v>
      </c>
      <c r="E30" s="228">
        <v>1</v>
      </c>
      <c r="F30" s="266"/>
      <c r="G30" s="264"/>
      <c r="H30" s="264">
        <f t="shared" si="0"/>
        <v>0</v>
      </c>
      <c r="I30" s="264"/>
      <c r="J30" s="264"/>
      <c r="K30" s="265">
        <f t="shared" si="1"/>
        <v>0</v>
      </c>
      <c r="L30" s="266">
        <f t="shared" si="2"/>
        <v>0</v>
      </c>
      <c r="M30" s="264">
        <f t="shared" si="3"/>
        <v>0</v>
      </c>
      <c r="N30" s="264">
        <f t="shared" si="4"/>
        <v>0</v>
      </c>
      <c r="O30" s="264">
        <f t="shared" si="5"/>
        <v>0</v>
      </c>
      <c r="P30" s="265">
        <f t="shared" si="6"/>
        <v>0</v>
      </c>
    </row>
    <row r="31" spans="1:16" x14ac:dyDescent="0.2">
      <c r="A31" s="200">
        <v>18</v>
      </c>
      <c r="B31" s="377"/>
      <c r="C31" s="77" t="s">
        <v>80</v>
      </c>
      <c r="D31" s="153"/>
      <c r="E31" s="228"/>
      <c r="F31" s="266"/>
      <c r="G31" s="264"/>
      <c r="H31" s="264">
        <f t="shared" si="0"/>
        <v>0</v>
      </c>
      <c r="I31" s="264"/>
      <c r="J31" s="264"/>
      <c r="K31" s="265">
        <f t="shared" si="1"/>
        <v>0</v>
      </c>
      <c r="L31" s="266">
        <f t="shared" si="2"/>
        <v>0</v>
      </c>
      <c r="M31" s="264">
        <f t="shared" si="3"/>
        <v>0</v>
      </c>
      <c r="N31" s="264">
        <f t="shared" si="4"/>
        <v>0</v>
      </c>
      <c r="O31" s="264">
        <f t="shared" si="5"/>
        <v>0</v>
      </c>
      <c r="P31" s="265">
        <f t="shared" si="6"/>
        <v>0</v>
      </c>
    </row>
    <row r="32" spans="1:16" x14ac:dyDescent="0.2">
      <c r="A32" s="200">
        <v>19</v>
      </c>
      <c r="B32" s="377"/>
      <c r="C32" s="154" t="s">
        <v>81</v>
      </c>
      <c r="D32" s="153" t="s">
        <v>74</v>
      </c>
      <c r="E32" s="228">
        <v>18</v>
      </c>
      <c r="F32" s="266"/>
      <c r="G32" s="264"/>
      <c r="H32" s="264">
        <f t="shared" si="0"/>
        <v>0</v>
      </c>
      <c r="I32" s="264"/>
      <c r="J32" s="264"/>
      <c r="K32" s="265">
        <f t="shared" si="1"/>
        <v>0</v>
      </c>
      <c r="L32" s="266">
        <f t="shared" si="2"/>
        <v>0</v>
      </c>
      <c r="M32" s="264">
        <f t="shared" si="3"/>
        <v>0</v>
      </c>
      <c r="N32" s="264">
        <f t="shared" si="4"/>
        <v>0</v>
      </c>
      <c r="O32" s="264">
        <f t="shared" si="5"/>
        <v>0</v>
      </c>
      <c r="P32" s="265">
        <f t="shared" si="6"/>
        <v>0</v>
      </c>
    </row>
    <row r="33" spans="1:16" x14ac:dyDescent="0.2">
      <c r="A33" s="200">
        <v>20</v>
      </c>
      <c r="B33" s="377"/>
      <c r="C33" s="154" t="s">
        <v>82</v>
      </c>
      <c r="D33" s="153" t="s">
        <v>87</v>
      </c>
      <c r="E33" s="228">
        <v>9</v>
      </c>
      <c r="F33" s="266"/>
      <c r="G33" s="264"/>
      <c r="H33" s="264">
        <f t="shared" si="0"/>
        <v>0</v>
      </c>
      <c r="I33" s="264"/>
      <c r="J33" s="264"/>
      <c r="K33" s="265">
        <f t="shared" si="1"/>
        <v>0</v>
      </c>
      <c r="L33" s="266">
        <f t="shared" si="2"/>
        <v>0</v>
      </c>
      <c r="M33" s="264">
        <f t="shared" si="3"/>
        <v>0</v>
      </c>
      <c r="N33" s="264">
        <f t="shared" si="4"/>
        <v>0</v>
      </c>
      <c r="O33" s="264">
        <f t="shared" si="5"/>
        <v>0</v>
      </c>
      <c r="P33" s="265">
        <f t="shared" si="6"/>
        <v>0</v>
      </c>
    </row>
    <row r="34" spans="1:16" x14ac:dyDescent="0.2">
      <c r="A34" s="200">
        <v>21</v>
      </c>
      <c r="B34" s="377"/>
      <c r="C34" s="154" t="s">
        <v>83</v>
      </c>
      <c r="D34" s="153" t="s">
        <v>75</v>
      </c>
      <c r="E34" s="228">
        <v>18</v>
      </c>
      <c r="F34" s="266"/>
      <c r="G34" s="264"/>
      <c r="H34" s="264">
        <f t="shared" si="0"/>
        <v>0</v>
      </c>
      <c r="I34" s="264"/>
      <c r="J34" s="264"/>
      <c r="K34" s="265">
        <f t="shared" si="1"/>
        <v>0</v>
      </c>
      <c r="L34" s="266">
        <f t="shared" si="2"/>
        <v>0</v>
      </c>
      <c r="M34" s="264">
        <f t="shared" si="3"/>
        <v>0</v>
      </c>
      <c r="N34" s="264">
        <f t="shared" si="4"/>
        <v>0</v>
      </c>
      <c r="O34" s="264">
        <f t="shared" si="5"/>
        <v>0</v>
      </c>
      <c r="P34" s="265">
        <f t="shared" si="6"/>
        <v>0</v>
      </c>
    </row>
    <row r="35" spans="1:16" x14ac:dyDescent="0.2">
      <c r="A35" s="200">
        <v>22</v>
      </c>
      <c r="B35" s="377"/>
      <c r="C35" s="154" t="s">
        <v>283</v>
      </c>
      <c r="D35" s="153" t="s">
        <v>88</v>
      </c>
      <c r="E35" s="228">
        <v>1</v>
      </c>
      <c r="F35" s="266"/>
      <c r="G35" s="264"/>
      <c r="H35" s="264">
        <f t="shared" si="0"/>
        <v>0</v>
      </c>
      <c r="I35" s="264"/>
      <c r="J35" s="264"/>
      <c r="K35" s="265">
        <f t="shared" si="1"/>
        <v>0</v>
      </c>
      <c r="L35" s="266">
        <f t="shared" si="2"/>
        <v>0</v>
      </c>
      <c r="M35" s="264">
        <f t="shared" si="3"/>
        <v>0</v>
      </c>
      <c r="N35" s="264">
        <f t="shared" si="4"/>
        <v>0</v>
      </c>
      <c r="O35" s="264">
        <f t="shared" si="5"/>
        <v>0</v>
      </c>
      <c r="P35" s="265">
        <f t="shared" si="6"/>
        <v>0</v>
      </c>
    </row>
    <row r="36" spans="1:16" x14ac:dyDescent="0.2">
      <c r="A36" s="200">
        <v>23</v>
      </c>
      <c r="B36" s="377"/>
      <c r="C36" s="154" t="s">
        <v>84</v>
      </c>
      <c r="D36" s="153" t="s">
        <v>88</v>
      </c>
      <c r="E36" s="228">
        <v>1</v>
      </c>
      <c r="F36" s="266"/>
      <c r="G36" s="264"/>
      <c r="H36" s="264">
        <f t="shared" si="0"/>
        <v>0</v>
      </c>
      <c r="I36" s="264"/>
      <c r="J36" s="264"/>
      <c r="K36" s="265">
        <f t="shared" si="1"/>
        <v>0</v>
      </c>
      <c r="L36" s="266">
        <f t="shared" si="2"/>
        <v>0</v>
      </c>
      <c r="M36" s="264">
        <f t="shared" si="3"/>
        <v>0</v>
      </c>
      <c r="N36" s="264">
        <f t="shared" si="4"/>
        <v>0</v>
      </c>
      <c r="O36" s="264">
        <f t="shared" si="5"/>
        <v>0</v>
      </c>
      <c r="P36" s="265">
        <f t="shared" si="6"/>
        <v>0</v>
      </c>
    </row>
    <row r="37" spans="1:16" ht="12" customHeight="1" thickBot="1" x14ac:dyDescent="0.25">
      <c r="A37" s="229">
        <v>24</v>
      </c>
      <c r="B37" s="378"/>
      <c r="C37" s="230" t="s">
        <v>85</v>
      </c>
      <c r="D37" s="231" t="s">
        <v>88</v>
      </c>
      <c r="E37" s="232">
        <v>1</v>
      </c>
      <c r="F37" s="266"/>
      <c r="G37" s="264"/>
      <c r="H37" s="264">
        <f t="shared" si="0"/>
        <v>0</v>
      </c>
      <c r="I37" s="264"/>
      <c r="J37" s="264"/>
      <c r="K37" s="265">
        <f t="shared" si="1"/>
        <v>0</v>
      </c>
      <c r="L37" s="266">
        <f t="shared" si="2"/>
        <v>0</v>
      </c>
      <c r="M37" s="264">
        <f t="shared" si="3"/>
        <v>0</v>
      </c>
      <c r="N37" s="264">
        <f t="shared" si="4"/>
        <v>0</v>
      </c>
      <c r="O37" s="264">
        <f t="shared" si="5"/>
        <v>0</v>
      </c>
      <c r="P37" s="265">
        <f t="shared" si="6"/>
        <v>0</v>
      </c>
    </row>
    <row r="38" spans="1:16" ht="12" customHeight="1" thickBot="1" x14ac:dyDescent="0.25">
      <c r="A38" s="370" t="s">
        <v>293</v>
      </c>
      <c r="B38" s="371"/>
      <c r="C38" s="371"/>
      <c r="D38" s="371"/>
      <c r="E38" s="371"/>
      <c r="F38" s="361"/>
      <c r="G38" s="361"/>
      <c r="H38" s="361"/>
      <c r="I38" s="361"/>
      <c r="J38" s="361"/>
      <c r="K38" s="362"/>
      <c r="L38" s="55">
        <f>SUM(L14:L37)</f>
        <v>0</v>
      </c>
      <c r="M38" s="56">
        <f>SUM(M14:M37)</f>
        <v>0</v>
      </c>
      <c r="N38" s="56">
        <f>SUM(N14:N37)</f>
        <v>0</v>
      </c>
      <c r="O38" s="56">
        <f>SUM(O14:O37)</f>
        <v>0</v>
      </c>
      <c r="P38" s="57">
        <f>SUM(P14:P37)</f>
        <v>0</v>
      </c>
    </row>
    <row r="39" spans="1:16" x14ac:dyDescent="0.2">
      <c r="A39" s="14"/>
      <c r="B39" s="14"/>
      <c r="C39" s="14"/>
      <c r="D39" s="14"/>
      <c r="E39" s="14"/>
      <c r="F39" s="14"/>
      <c r="G39" s="14"/>
      <c r="H39" s="14"/>
      <c r="I39" s="14"/>
      <c r="J39" s="14"/>
      <c r="K39" s="14"/>
      <c r="L39" s="14"/>
      <c r="M39" s="14"/>
      <c r="N39" s="14"/>
      <c r="O39" s="14"/>
      <c r="P39" s="14"/>
    </row>
    <row r="40" spans="1:16" x14ac:dyDescent="0.2">
      <c r="A40" s="14"/>
      <c r="B40" s="14"/>
      <c r="C40" s="14"/>
      <c r="D40" s="14"/>
      <c r="E40" s="14"/>
      <c r="F40" s="14"/>
      <c r="G40" s="14"/>
      <c r="H40" s="14"/>
      <c r="I40" s="14"/>
      <c r="J40" s="14"/>
      <c r="K40" s="14"/>
      <c r="L40" s="14"/>
      <c r="M40" s="14"/>
      <c r="N40" s="14"/>
      <c r="O40" s="14"/>
      <c r="P40" s="14"/>
    </row>
    <row r="41" spans="1:16" x14ac:dyDescent="0.2">
      <c r="A41" s="1" t="s">
        <v>14</v>
      </c>
      <c r="B41" s="14"/>
      <c r="C41" s="372"/>
      <c r="D41" s="372"/>
      <c r="E41" s="372"/>
      <c r="F41" s="372"/>
      <c r="G41" s="372"/>
      <c r="H41" s="372"/>
      <c r="I41" s="14"/>
      <c r="J41" s="14"/>
      <c r="K41" s="14"/>
      <c r="L41" s="14"/>
      <c r="M41" s="14"/>
      <c r="N41" s="14"/>
      <c r="O41" s="14"/>
      <c r="P41" s="14"/>
    </row>
    <row r="42" spans="1:16" x14ac:dyDescent="0.2">
      <c r="A42" s="14"/>
      <c r="B42" s="14"/>
      <c r="C42" s="272" t="s">
        <v>15</v>
      </c>
      <c r="D42" s="272"/>
      <c r="E42" s="272"/>
      <c r="F42" s="272"/>
      <c r="G42" s="272"/>
      <c r="H42" s="272"/>
      <c r="I42" s="14"/>
      <c r="J42" s="14"/>
      <c r="K42" s="14"/>
      <c r="L42" s="14"/>
      <c r="M42" s="14"/>
      <c r="N42" s="14"/>
      <c r="O42" s="14"/>
      <c r="P42" s="14"/>
    </row>
    <row r="43" spans="1:16" x14ac:dyDescent="0.2">
      <c r="A43" s="14"/>
      <c r="B43" s="14"/>
      <c r="C43" s="14"/>
      <c r="D43" s="14"/>
      <c r="E43" s="14"/>
      <c r="F43" s="14"/>
      <c r="G43" s="14"/>
      <c r="H43" s="14"/>
      <c r="I43" s="14"/>
      <c r="J43" s="14"/>
      <c r="K43" s="14"/>
      <c r="L43" s="14"/>
      <c r="M43" s="14"/>
      <c r="N43" s="14"/>
      <c r="O43" s="14"/>
      <c r="P43" s="14"/>
    </row>
    <row r="44" spans="1:16" x14ac:dyDescent="0.2">
      <c r="A44" s="69" t="str">
        <f>'Kops a'!A38</f>
        <v>Tāme sastādīta 2021. gada __. _________</v>
      </c>
      <c r="B44" s="42"/>
      <c r="C44" s="42"/>
      <c r="D44" s="42"/>
      <c r="E44" s="14"/>
      <c r="F44" s="14"/>
      <c r="G44" s="14"/>
      <c r="H44" s="14"/>
      <c r="I44" s="14"/>
      <c r="J44" s="14"/>
      <c r="K44" s="14"/>
      <c r="L44" s="14"/>
      <c r="M44" s="14"/>
      <c r="N44" s="14"/>
      <c r="O44" s="14"/>
      <c r="P44" s="14"/>
    </row>
    <row r="45" spans="1:16" x14ac:dyDescent="0.2">
      <c r="A45" s="14"/>
      <c r="B45" s="14"/>
      <c r="C45" s="14"/>
      <c r="D45" s="14"/>
      <c r="E45" s="14"/>
      <c r="F45" s="14"/>
      <c r="G45" s="14"/>
      <c r="H45" s="14"/>
      <c r="I45" s="14"/>
      <c r="J45" s="14"/>
      <c r="K45" s="14"/>
      <c r="L45" s="14"/>
      <c r="M45" s="14"/>
      <c r="N45" s="14"/>
      <c r="O45" s="14"/>
      <c r="P45" s="14"/>
    </row>
    <row r="46" spans="1:16" x14ac:dyDescent="0.2">
      <c r="A46" s="1" t="s">
        <v>37</v>
      </c>
      <c r="B46" s="14"/>
      <c r="C46" s="372"/>
      <c r="D46" s="372"/>
      <c r="E46" s="372"/>
      <c r="F46" s="372"/>
      <c r="G46" s="372"/>
      <c r="H46" s="372"/>
      <c r="I46" s="14"/>
      <c r="J46" s="14"/>
      <c r="K46" s="14"/>
      <c r="L46" s="14"/>
      <c r="M46" s="14"/>
      <c r="N46" s="14"/>
      <c r="O46" s="14"/>
      <c r="P46" s="14"/>
    </row>
    <row r="47" spans="1:16" x14ac:dyDescent="0.2">
      <c r="A47" s="14"/>
      <c r="B47" s="14"/>
      <c r="C47" s="272" t="s">
        <v>15</v>
      </c>
      <c r="D47" s="272"/>
      <c r="E47" s="272"/>
      <c r="F47" s="272"/>
      <c r="G47" s="272"/>
      <c r="H47" s="272"/>
      <c r="I47" s="14"/>
      <c r="J47" s="14"/>
      <c r="K47" s="14"/>
      <c r="L47" s="14"/>
      <c r="M47" s="14"/>
      <c r="N47" s="14"/>
      <c r="O47" s="14"/>
      <c r="P47" s="14"/>
    </row>
    <row r="48" spans="1:16" x14ac:dyDescent="0.2">
      <c r="A48" s="14"/>
      <c r="B48" s="14"/>
      <c r="C48" s="14"/>
      <c r="D48" s="14"/>
      <c r="E48" s="14"/>
      <c r="F48" s="14"/>
      <c r="G48" s="14"/>
      <c r="H48" s="14"/>
      <c r="I48" s="14"/>
      <c r="J48" s="14"/>
      <c r="K48" s="14"/>
      <c r="L48" s="14"/>
      <c r="M48" s="14"/>
      <c r="N48" s="14"/>
      <c r="O48" s="14"/>
      <c r="P48" s="14"/>
    </row>
    <row r="49" spans="1:16" x14ac:dyDescent="0.2">
      <c r="A49" s="155" t="s">
        <v>54</v>
      </c>
      <c r="B49" s="42"/>
      <c r="C49" s="156"/>
      <c r="D49" s="42"/>
      <c r="E49" s="14"/>
      <c r="F49" s="14"/>
      <c r="G49" s="14"/>
      <c r="H49" s="14"/>
      <c r="I49" s="14"/>
      <c r="J49" s="14"/>
      <c r="K49" s="14"/>
      <c r="L49" s="14"/>
      <c r="M49" s="14"/>
      <c r="N49" s="14"/>
      <c r="O49" s="14"/>
      <c r="P49" s="14"/>
    </row>
  </sheetData>
  <mergeCells count="23">
    <mergeCell ref="C47:H47"/>
    <mergeCell ref="C46:H46"/>
    <mergeCell ref="C4:I4"/>
    <mergeCell ref="F12:K12"/>
    <mergeCell ref="A9:F9"/>
    <mergeCell ref="J9:M9"/>
    <mergeCell ref="D8:L8"/>
    <mergeCell ref="C41:H41"/>
    <mergeCell ref="B14:B37"/>
    <mergeCell ref="A38:K38"/>
    <mergeCell ref="C42:H42"/>
    <mergeCell ref="N9:O9"/>
    <mergeCell ref="A12:A13"/>
    <mergeCell ref="B12:B13"/>
    <mergeCell ref="C12:C13"/>
    <mergeCell ref="D12:D13"/>
    <mergeCell ref="E12:E13"/>
    <mergeCell ref="L12:P12"/>
    <mergeCell ref="C2:I2"/>
    <mergeCell ref="C3:I3"/>
    <mergeCell ref="D5:L5"/>
    <mergeCell ref="D6:L6"/>
    <mergeCell ref="D7:L7"/>
  </mergeCells>
  <conditionalFormatting sqref="A15:A16 A18:A19 A21:A22 A24:A25 A27:A28 A30:A31 A33:A34 A36:A37 D15:E37">
    <cfRule type="cellIs" dxfId="20" priority="25" operator="equal">
      <formula>0</formula>
    </cfRule>
  </conditionalFormatting>
  <conditionalFormatting sqref="N9:O9">
    <cfRule type="cellIs" dxfId="19" priority="24" operator="equal">
      <formula>0</formula>
    </cfRule>
  </conditionalFormatting>
  <conditionalFormatting sqref="A9:F9">
    <cfRule type="containsText" dxfId="18"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7" priority="22" operator="equal">
      <formula>0</formula>
    </cfRule>
  </conditionalFormatting>
  <conditionalFormatting sqref="O10">
    <cfRule type="cellIs" dxfId="16" priority="21" operator="equal">
      <formula>"20__. gada __. _________"</formula>
    </cfRule>
  </conditionalFormatting>
  <conditionalFormatting sqref="L38:P38">
    <cfRule type="cellIs" dxfId="15" priority="19" operator="equal">
      <formula>0</formula>
    </cfRule>
  </conditionalFormatting>
  <conditionalFormatting sqref="C4:I4">
    <cfRule type="cellIs" dxfId="14" priority="18" operator="equal">
      <formula>0</formula>
    </cfRule>
  </conditionalFormatting>
  <conditionalFormatting sqref="C15:C37">
    <cfRule type="cellIs" dxfId="13" priority="17" operator="equal">
      <formula>0</formula>
    </cfRule>
  </conditionalFormatting>
  <conditionalFormatting sqref="D5:L8">
    <cfRule type="cellIs" dxfId="12" priority="16" operator="equal">
      <formula>0</formula>
    </cfRule>
  </conditionalFormatting>
  <conditionalFormatting sqref="A14:B14 D14:E14 A17 A20 A23 A26 A29 A32 A35">
    <cfRule type="cellIs" dxfId="11" priority="15" operator="equal">
      <formula>0</formula>
    </cfRule>
  </conditionalFormatting>
  <conditionalFormatting sqref="C14">
    <cfRule type="cellIs" dxfId="10" priority="14" operator="equal">
      <formula>0</formula>
    </cfRule>
  </conditionalFormatting>
  <conditionalFormatting sqref="P10">
    <cfRule type="cellIs" dxfId="9" priority="12" operator="equal">
      <formula>"20__. gada __. _________"</formula>
    </cfRule>
  </conditionalFormatting>
  <conditionalFormatting sqref="C46:H46">
    <cfRule type="cellIs" dxfId="8" priority="9" operator="equal">
      <formula>0</formula>
    </cfRule>
  </conditionalFormatting>
  <conditionalFormatting sqref="C41:H41">
    <cfRule type="cellIs" dxfId="7" priority="8" operator="equal">
      <formula>0</formula>
    </cfRule>
  </conditionalFormatting>
  <conditionalFormatting sqref="C46:H46 C49 C41:H41">
    <cfRule type="cellIs" dxfId="6" priority="7" operator="equal">
      <formula>0</formula>
    </cfRule>
  </conditionalFormatting>
  <conditionalFormatting sqref="D1">
    <cfRule type="cellIs" dxfId="5" priority="6" operator="equal">
      <formula>0</formula>
    </cfRule>
  </conditionalFormatting>
  <conditionalFormatting sqref="A38:K38">
    <cfRule type="containsText" dxfId="4" priority="4" operator="containsText" text="Tiešās izmaksas kopā, t. sk. darba devēja sociālais nodoklis __.__% ">
      <formula>NOT(ISERROR(SEARCH("Tiešās izmaksas kopā, t. sk. darba devēja sociālais nodoklis __.__% ",A38)))</formula>
    </cfRule>
  </conditionalFormatting>
  <conditionalFormatting sqref="F14:G37 I14:J37">
    <cfRule type="cellIs" dxfId="3" priority="2" operator="equal">
      <formula>0</formula>
    </cfRule>
  </conditionalFormatting>
  <conditionalFormatting sqref="H14:H37 K14:P37">
    <cfRule type="cellIs" dxfId="2" priority="1" operator="equal">
      <formula>0</formula>
    </cfRule>
  </conditionalFormatting>
  <pageMargins left="0.7" right="0.7" top="0.75" bottom="0.75" header="0.3" footer="0.3"/>
  <pageSetup paperSize="9" scale="93" fitToHeight="0" orientation="landscape" r:id="rId1"/>
  <rowBreaks count="1" manualBreakCount="1">
    <brk id="24"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0" operator="containsText" id="{0D1D874E-AE2B-44F5-BD29-43F8FC4AF603}">
            <xm:f>NOT(ISERROR(SEARCH("Sertifikāta Nr. _________________________________",A49)))</xm:f>
            <xm:f>"Sertifikāta Nr. _________________________________"</xm:f>
            <x14:dxf>
              <font>
                <color auto="1"/>
              </font>
              <fill>
                <patternFill>
                  <bgColor rgb="FFC6EFCE"/>
                </patternFill>
              </fill>
            </x14:dxf>
          </x14:cfRule>
          <xm:sqref>A49</xm:sqref>
        </x14:conditionalFormatting>
        <x14:conditionalFormatting xmlns:xm="http://schemas.microsoft.com/office/excel/2006/main">
          <x14:cfRule type="containsText" priority="3" operator="containsText" id="{A231390F-1CE8-4AF0-A2F8-AF306F2A4B57}">
            <xm:f>NOT(ISERROR(SEARCH("Tāme sastādīta ____. gada ___. ______________",A44)))</xm:f>
            <xm:f>"Tāme sastādīta ____. gada ___. ______________"</xm:f>
            <x14:dxf>
              <font>
                <color auto="1"/>
              </font>
              <fill>
                <patternFill>
                  <bgColor rgb="FFC6EFCE"/>
                </patternFill>
              </fill>
            </x14:dxf>
          </x14:cfRule>
          <xm:sqref>A44</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53"/>
  <sheetViews>
    <sheetView view="pageBreakPreview" zoomScaleNormal="85" zoomScaleSheetLayoutView="100" workbookViewId="0">
      <selection activeCell="E27" sqref="E27"/>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88" width="9.140625" style="1" customWidth="1"/>
    <col min="189" max="189" width="3.7109375" style="1"/>
    <col min="190" max="190" width="4.5703125" style="1" customWidth="1"/>
    <col min="191" max="191" width="5.85546875" style="1" customWidth="1"/>
    <col min="192" max="192" width="36" style="1" customWidth="1"/>
    <col min="193" max="193" width="9.7109375" style="1" customWidth="1"/>
    <col min="194" max="194" width="11.85546875" style="1" customWidth="1"/>
    <col min="195" max="195" width="9" style="1" customWidth="1"/>
    <col min="196" max="196" width="9.7109375" style="1" customWidth="1"/>
    <col min="197" max="197" width="9.28515625" style="1" customWidth="1"/>
    <col min="198" max="198" width="8.7109375" style="1" customWidth="1"/>
    <col min="199" max="199" width="6.85546875" style="1" customWidth="1"/>
    <col min="200" max="444" width="9.140625" style="1" customWidth="1"/>
    <col min="445" max="445" width="3.7109375" style="1"/>
    <col min="446" max="446" width="4.5703125" style="1" customWidth="1"/>
    <col min="447" max="447" width="5.85546875" style="1" customWidth="1"/>
    <col min="448" max="448" width="36" style="1" customWidth="1"/>
    <col min="449" max="449" width="9.7109375" style="1" customWidth="1"/>
    <col min="450" max="450" width="11.85546875" style="1" customWidth="1"/>
    <col min="451" max="451" width="9" style="1" customWidth="1"/>
    <col min="452" max="452" width="9.7109375" style="1" customWidth="1"/>
    <col min="453" max="453" width="9.28515625" style="1" customWidth="1"/>
    <col min="454" max="454" width="8.7109375" style="1" customWidth="1"/>
    <col min="455" max="455" width="6.85546875" style="1" customWidth="1"/>
    <col min="456" max="700" width="9.140625" style="1" customWidth="1"/>
    <col min="701" max="701" width="3.7109375" style="1"/>
    <col min="702" max="702" width="4.5703125" style="1" customWidth="1"/>
    <col min="703" max="703" width="5.85546875" style="1" customWidth="1"/>
    <col min="704" max="704" width="36" style="1" customWidth="1"/>
    <col min="705" max="705" width="9.7109375" style="1" customWidth="1"/>
    <col min="706" max="706" width="11.85546875" style="1" customWidth="1"/>
    <col min="707" max="707" width="9" style="1" customWidth="1"/>
    <col min="708" max="708" width="9.7109375" style="1" customWidth="1"/>
    <col min="709" max="709" width="9.28515625" style="1" customWidth="1"/>
    <col min="710" max="710" width="8.7109375" style="1" customWidth="1"/>
    <col min="711" max="711" width="6.85546875" style="1" customWidth="1"/>
    <col min="712" max="956" width="9.140625" style="1" customWidth="1"/>
    <col min="957" max="957" width="3.7109375" style="1"/>
    <col min="958" max="958" width="4.5703125" style="1" customWidth="1"/>
    <col min="959" max="959" width="5.85546875" style="1" customWidth="1"/>
    <col min="960" max="960" width="36" style="1" customWidth="1"/>
    <col min="961" max="961" width="9.7109375" style="1" customWidth="1"/>
    <col min="962" max="962" width="11.85546875" style="1" customWidth="1"/>
    <col min="963" max="963" width="9" style="1" customWidth="1"/>
    <col min="964" max="964" width="9.7109375" style="1" customWidth="1"/>
    <col min="965" max="965" width="9.28515625" style="1" customWidth="1"/>
    <col min="966" max="966" width="8.7109375" style="1" customWidth="1"/>
    <col min="967" max="967" width="6.85546875" style="1" customWidth="1"/>
    <col min="968" max="1212" width="9.140625" style="1" customWidth="1"/>
    <col min="1213" max="1213" width="3.7109375" style="1"/>
    <col min="1214" max="1214" width="4.5703125" style="1" customWidth="1"/>
    <col min="1215" max="1215" width="5.85546875" style="1" customWidth="1"/>
    <col min="1216" max="1216" width="36" style="1" customWidth="1"/>
    <col min="1217" max="1217" width="9.7109375" style="1" customWidth="1"/>
    <col min="1218" max="1218" width="11.85546875" style="1" customWidth="1"/>
    <col min="1219" max="1219" width="9" style="1" customWidth="1"/>
    <col min="1220" max="1220" width="9.7109375" style="1" customWidth="1"/>
    <col min="1221" max="1221" width="9.28515625" style="1" customWidth="1"/>
    <col min="1222" max="1222" width="8.7109375" style="1" customWidth="1"/>
    <col min="1223" max="1223" width="6.85546875" style="1" customWidth="1"/>
    <col min="1224" max="1468" width="9.140625" style="1" customWidth="1"/>
    <col min="1469" max="1469" width="3.7109375" style="1"/>
    <col min="1470" max="1470" width="4.5703125" style="1" customWidth="1"/>
    <col min="1471" max="1471" width="5.85546875" style="1" customWidth="1"/>
    <col min="1472" max="1472" width="36" style="1" customWidth="1"/>
    <col min="1473" max="1473" width="9.7109375" style="1" customWidth="1"/>
    <col min="1474" max="1474" width="11.85546875" style="1" customWidth="1"/>
    <col min="1475" max="1475" width="9" style="1" customWidth="1"/>
    <col min="1476" max="1476" width="9.7109375" style="1" customWidth="1"/>
    <col min="1477" max="1477" width="9.28515625" style="1" customWidth="1"/>
    <col min="1478" max="1478" width="8.7109375" style="1" customWidth="1"/>
    <col min="1479" max="1479" width="6.85546875" style="1" customWidth="1"/>
    <col min="1480" max="1724" width="9.140625" style="1" customWidth="1"/>
    <col min="1725" max="1725" width="3.7109375" style="1"/>
    <col min="1726" max="1726" width="4.5703125" style="1" customWidth="1"/>
    <col min="1727" max="1727" width="5.85546875" style="1" customWidth="1"/>
    <col min="1728" max="1728" width="36" style="1" customWidth="1"/>
    <col min="1729" max="1729" width="9.7109375" style="1" customWidth="1"/>
    <col min="1730" max="1730" width="11.85546875" style="1" customWidth="1"/>
    <col min="1731" max="1731" width="9" style="1" customWidth="1"/>
    <col min="1732" max="1732" width="9.7109375" style="1" customWidth="1"/>
    <col min="1733" max="1733" width="9.28515625" style="1" customWidth="1"/>
    <col min="1734" max="1734" width="8.7109375" style="1" customWidth="1"/>
    <col min="1735" max="1735" width="6.85546875" style="1" customWidth="1"/>
    <col min="1736" max="1980" width="9.140625" style="1" customWidth="1"/>
    <col min="1981" max="1981" width="3.7109375" style="1"/>
    <col min="1982" max="1982" width="4.5703125" style="1" customWidth="1"/>
    <col min="1983" max="1983" width="5.85546875" style="1" customWidth="1"/>
    <col min="1984" max="1984" width="36" style="1" customWidth="1"/>
    <col min="1985" max="1985" width="9.7109375" style="1" customWidth="1"/>
    <col min="1986" max="1986" width="11.85546875" style="1" customWidth="1"/>
    <col min="1987" max="1987" width="9" style="1" customWidth="1"/>
    <col min="1988" max="1988" width="9.7109375" style="1" customWidth="1"/>
    <col min="1989" max="1989" width="9.28515625" style="1" customWidth="1"/>
    <col min="1990" max="1990" width="8.7109375" style="1" customWidth="1"/>
    <col min="1991" max="1991" width="6.85546875" style="1" customWidth="1"/>
    <col min="1992" max="2236" width="9.140625" style="1" customWidth="1"/>
    <col min="2237" max="2237" width="3.7109375" style="1"/>
    <col min="2238" max="2238" width="4.5703125" style="1" customWidth="1"/>
    <col min="2239" max="2239" width="5.85546875" style="1" customWidth="1"/>
    <col min="2240" max="2240" width="36" style="1" customWidth="1"/>
    <col min="2241" max="2241" width="9.7109375" style="1" customWidth="1"/>
    <col min="2242" max="2242" width="11.85546875" style="1" customWidth="1"/>
    <col min="2243" max="2243" width="9" style="1" customWidth="1"/>
    <col min="2244" max="2244" width="9.7109375" style="1" customWidth="1"/>
    <col min="2245" max="2245" width="9.28515625" style="1" customWidth="1"/>
    <col min="2246" max="2246" width="8.7109375" style="1" customWidth="1"/>
    <col min="2247" max="2247" width="6.85546875" style="1" customWidth="1"/>
    <col min="2248" max="2492" width="9.140625" style="1" customWidth="1"/>
    <col min="2493" max="2493" width="3.7109375" style="1"/>
    <col min="2494" max="2494" width="4.5703125" style="1" customWidth="1"/>
    <col min="2495" max="2495" width="5.85546875" style="1" customWidth="1"/>
    <col min="2496" max="2496" width="36" style="1" customWidth="1"/>
    <col min="2497" max="2497" width="9.7109375" style="1" customWidth="1"/>
    <col min="2498" max="2498" width="11.85546875" style="1" customWidth="1"/>
    <col min="2499" max="2499" width="9" style="1" customWidth="1"/>
    <col min="2500" max="2500" width="9.7109375" style="1" customWidth="1"/>
    <col min="2501" max="2501" width="9.28515625" style="1" customWidth="1"/>
    <col min="2502" max="2502" width="8.7109375" style="1" customWidth="1"/>
    <col min="2503" max="2503" width="6.85546875" style="1" customWidth="1"/>
    <col min="2504" max="2748" width="9.140625" style="1" customWidth="1"/>
    <col min="2749" max="2749" width="3.7109375" style="1"/>
    <col min="2750" max="2750" width="4.5703125" style="1" customWidth="1"/>
    <col min="2751" max="2751" width="5.85546875" style="1" customWidth="1"/>
    <col min="2752" max="2752" width="36" style="1" customWidth="1"/>
    <col min="2753" max="2753" width="9.7109375" style="1" customWidth="1"/>
    <col min="2754" max="2754" width="11.85546875" style="1" customWidth="1"/>
    <col min="2755" max="2755" width="9" style="1" customWidth="1"/>
    <col min="2756" max="2756" width="9.7109375" style="1" customWidth="1"/>
    <col min="2757" max="2757" width="9.28515625" style="1" customWidth="1"/>
    <col min="2758" max="2758" width="8.7109375" style="1" customWidth="1"/>
    <col min="2759" max="2759" width="6.85546875" style="1" customWidth="1"/>
    <col min="2760" max="3004" width="9.140625" style="1" customWidth="1"/>
    <col min="3005" max="3005" width="3.7109375" style="1"/>
    <col min="3006" max="3006" width="4.5703125" style="1" customWidth="1"/>
    <col min="3007" max="3007" width="5.85546875" style="1" customWidth="1"/>
    <col min="3008" max="3008" width="36" style="1" customWidth="1"/>
    <col min="3009" max="3009" width="9.7109375" style="1" customWidth="1"/>
    <col min="3010" max="3010" width="11.85546875" style="1" customWidth="1"/>
    <col min="3011" max="3011" width="9" style="1" customWidth="1"/>
    <col min="3012" max="3012" width="9.7109375" style="1" customWidth="1"/>
    <col min="3013" max="3013" width="9.28515625" style="1" customWidth="1"/>
    <col min="3014" max="3014" width="8.7109375" style="1" customWidth="1"/>
    <col min="3015" max="3015" width="6.85546875" style="1" customWidth="1"/>
    <col min="3016" max="3260" width="9.140625" style="1" customWidth="1"/>
    <col min="3261" max="3261" width="3.7109375" style="1"/>
    <col min="3262" max="3262" width="4.5703125" style="1" customWidth="1"/>
    <col min="3263" max="3263" width="5.85546875" style="1" customWidth="1"/>
    <col min="3264" max="3264" width="36" style="1" customWidth="1"/>
    <col min="3265" max="3265" width="9.7109375" style="1" customWidth="1"/>
    <col min="3266" max="3266" width="11.85546875" style="1" customWidth="1"/>
    <col min="3267" max="3267" width="9" style="1" customWidth="1"/>
    <col min="3268" max="3268" width="9.7109375" style="1" customWidth="1"/>
    <col min="3269" max="3269" width="9.28515625" style="1" customWidth="1"/>
    <col min="3270" max="3270" width="8.7109375" style="1" customWidth="1"/>
    <col min="3271" max="3271" width="6.85546875" style="1" customWidth="1"/>
    <col min="3272" max="3516" width="9.140625" style="1" customWidth="1"/>
    <col min="3517" max="3517" width="3.7109375" style="1"/>
    <col min="3518" max="3518" width="4.5703125" style="1" customWidth="1"/>
    <col min="3519" max="3519" width="5.85546875" style="1" customWidth="1"/>
    <col min="3520" max="3520" width="36" style="1" customWidth="1"/>
    <col min="3521" max="3521" width="9.7109375" style="1" customWidth="1"/>
    <col min="3522" max="3522" width="11.85546875" style="1" customWidth="1"/>
    <col min="3523" max="3523" width="9" style="1" customWidth="1"/>
    <col min="3524" max="3524" width="9.7109375" style="1" customWidth="1"/>
    <col min="3525" max="3525" width="9.28515625" style="1" customWidth="1"/>
    <col min="3526" max="3526" width="8.7109375" style="1" customWidth="1"/>
    <col min="3527" max="3527" width="6.85546875" style="1" customWidth="1"/>
    <col min="3528" max="3772" width="9.140625" style="1" customWidth="1"/>
    <col min="3773" max="3773" width="3.7109375" style="1"/>
    <col min="3774" max="3774" width="4.5703125" style="1" customWidth="1"/>
    <col min="3775" max="3775" width="5.85546875" style="1" customWidth="1"/>
    <col min="3776" max="3776" width="36" style="1" customWidth="1"/>
    <col min="3777" max="3777" width="9.7109375" style="1" customWidth="1"/>
    <col min="3778" max="3778" width="11.85546875" style="1" customWidth="1"/>
    <col min="3779" max="3779" width="9" style="1" customWidth="1"/>
    <col min="3780" max="3780" width="9.7109375" style="1" customWidth="1"/>
    <col min="3781" max="3781" width="9.28515625" style="1" customWidth="1"/>
    <col min="3782" max="3782" width="8.7109375" style="1" customWidth="1"/>
    <col min="3783" max="3783" width="6.85546875" style="1" customWidth="1"/>
    <col min="3784" max="4028" width="9.140625" style="1" customWidth="1"/>
    <col min="4029" max="4029" width="3.7109375" style="1"/>
    <col min="4030" max="4030" width="4.5703125" style="1" customWidth="1"/>
    <col min="4031" max="4031" width="5.85546875" style="1" customWidth="1"/>
    <col min="4032" max="4032" width="36" style="1" customWidth="1"/>
    <col min="4033" max="4033" width="9.7109375" style="1" customWidth="1"/>
    <col min="4034" max="4034" width="11.85546875" style="1" customWidth="1"/>
    <col min="4035" max="4035" width="9" style="1" customWidth="1"/>
    <col min="4036" max="4036" width="9.7109375" style="1" customWidth="1"/>
    <col min="4037" max="4037" width="9.28515625" style="1" customWidth="1"/>
    <col min="4038" max="4038" width="8.7109375" style="1" customWidth="1"/>
    <col min="4039" max="4039" width="6.85546875" style="1" customWidth="1"/>
    <col min="4040" max="4284" width="9.140625" style="1" customWidth="1"/>
    <col min="4285" max="4285" width="3.7109375" style="1"/>
    <col min="4286" max="4286" width="4.5703125" style="1" customWidth="1"/>
    <col min="4287" max="4287" width="5.85546875" style="1" customWidth="1"/>
    <col min="4288" max="4288" width="36" style="1" customWidth="1"/>
    <col min="4289" max="4289" width="9.7109375" style="1" customWidth="1"/>
    <col min="4290" max="4290" width="11.85546875" style="1" customWidth="1"/>
    <col min="4291" max="4291" width="9" style="1" customWidth="1"/>
    <col min="4292" max="4292" width="9.7109375" style="1" customWidth="1"/>
    <col min="4293" max="4293" width="9.28515625" style="1" customWidth="1"/>
    <col min="4294" max="4294" width="8.7109375" style="1" customWidth="1"/>
    <col min="4295" max="4295" width="6.85546875" style="1" customWidth="1"/>
    <col min="4296" max="4540" width="9.140625" style="1" customWidth="1"/>
    <col min="4541" max="4541" width="3.7109375" style="1"/>
    <col min="4542" max="4542" width="4.5703125" style="1" customWidth="1"/>
    <col min="4543" max="4543" width="5.85546875" style="1" customWidth="1"/>
    <col min="4544" max="4544" width="36" style="1" customWidth="1"/>
    <col min="4545" max="4545" width="9.7109375" style="1" customWidth="1"/>
    <col min="4546" max="4546" width="11.85546875" style="1" customWidth="1"/>
    <col min="4547" max="4547" width="9" style="1" customWidth="1"/>
    <col min="4548" max="4548" width="9.7109375" style="1" customWidth="1"/>
    <col min="4549" max="4549" width="9.28515625" style="1" customWidth="1"/>
    <col min="4550" max="4550" width="8.7109375" style="1" customWidth="1"/>
    <col min="4551" max="4551" width="6.85546875" style="1" customWidth="1"/>
    <col min="4552" max="4796" width="9.140625" style="1" customWidth="1"/>
    <col min="4797" max="4797" width="3.7109375" style="1"/>
    <col min="4798" max="4798" width="4.5703125" style="1" customWidth="1"/>
    <col min="4799" max="4799" width="5.85546875" style="1" customWidth="1"/>
    <col min="4800" max="4800" width="36" style="1" customWidth="1"/>
    <col min="4801" max="4801" width="9.7109375" style="1" customWidth="1"/>
    <col min="4802" max="4802" width="11.85546875" style="1" customWidth="1"/>
    <col min="4803" max="4803" width="9" style="1" customWidth="1"/>
    <col min="4804" max="4804" width="9.7109375" style="1" customWidth="1"/>
    <col min="4805" max="4805" width="9.28515625" style="1" customWidth="1"/>
    <col min="4806" max="4806" width="8.7109375" style="1" customWidth="1"/>
    <col min="4807" max="4807" width="6.85546875" style="1" customWidth="1"/>
    <col min="4808" max="5052" width="9.140625" style="1" customWidth="1"/>
    <col min="5053" max="5053" width="3.7109375" style="1"/>
    <col min="5054" max="5054" width="4.5703125" style="1" customWidth="1"/>
    <col min="5055" max="5055" width="5.85546875" style="1" customWidth="1"/>
    <col min="5056" max="5056" width="36" style="1" customWidth="1"/>
    <col min="5057" max="5057" width="9.7109375" style="1" customWidth="1"/>
    <col min="5058" max="5058" width="11.85546875" style="1" customWidth="1"/>
    <col min="5059" max="5059" width="9" style="1" customWidth="1"/>
    <col min="5060" max="5060" width="9.7109375" style="1" customWidth="1"/>
    <col min="5061" max="5061" width="9.28515625" style="1" customWidth="1"/>
    <col min="5062" max="5062" width="8.7109375" style="1" customWidth="1"/>
    <col min="5063" max="5063" width="6.85546875" style="1" customWidth="1"/>
    <col min="5064" max="5308" width="9.140625" style="1" customWidth="1"/>
    <col min="5309" max="5309" width="3.7109375" style="1"/>
    <col min="5310" max="5310" width="4.5703125" style="1" customWidth="1"/>
    <col min="5311" max="5311" width="5.85546875" style="1" customWidth="1"/>
    <col min="5312" max="5312" width="36" style="1" customWidth="1"/>
    <col min="5313" max="5313" width="9.7109375" style="1" customWidth="1"/>
    <col min="5314" max="5314" width="11.85546875" style="1" customWidth="1"/>
    <col min="5315" max="5315" width="9" style="1" customWidth="1"/>
    <col min="5316" max="5316" width="9.7109375" style="1" customWidth="1"/>
    <col min="5317" max="5317" width="9.28515625" style="1" customWidth="1"/>
    <col min="5318" max="5318" width="8.7109375" style="1" customWidth="1"/>
    <col min="5319" max="5319" width="6.85546875" style="1" customWidth="1"/>
    <col min="5320" max="5564" width="9.140625" style="1" customWidth="1"/>
    <col min="5565" max="5565" width="3.7109375" style="1"/>
    <col min="5566" max="5566" width="4.5703125" style="1" customWidth="1"/>
    <col min="5567" max="5567" width="5.85546875" style="1" customWidth="1"/>
    <col min="5568" max="5568" width="36" style="1" customWidth="1"/>
    <col min="5569" max="5569" width="9.7109375" style="1" customWidth="1"/>
    <col min="5570" max="5570" width="11.85546875" style="1" customWidth="1"/>
    <col min="5571" max="5571" width="9" style="1" customWidth="1"/>
    <col min="5572" max="5572" width="9.7109375" style="1" customWidth="1"/>
    <col min="5573" max="5573" width="9.28515625" style="1" customWidth="1"/>
    <col min="5574" max="5574" width="8.7109375" style="1" customWidth="1"/>
    <col min="5575" max="5575" width="6.85546875" style="1" customWidth="1"/>
    <col min="5576" max="5820" width="9.140625" style="1" customWidth="1"/>
    <col min="5821" max="5821" width="3.7109375" style="1"/>
    <col min="5822" max="5822" width="4.5703125" style="1" customWidth="1"/>
    <col min="5823" max="5823" width="5.85546875" style="1" customWidth="1"/>
    <col min="5824" max="5824" width="36" style="1" customWidth="1"/>
    <col min="5825" max="5825" width="9.7109375" style="1" customWidth="1"/>
    <col min="5826" max="5826" width="11.85546875" style="1" customWidth="1"/>
    <col min="5827" max="5827" width="9" style="1" customWidth="1"/>
    <col min="5828" max="5828" width="9.7109375" style="1" customWidth="1"/>
    <col min="5829" max="5829" width="9.28515625" style="1" customWidth="1"/>
    <col min="5830" max="5830" width="8.7109375" style="1" customWidth="1"/>
    <col min="5831" max="5831" width="6.85546875" style="1" customWidth="1"/>
    <col min="5832" max="6076" width="9.140625" style="1" customWidth="1"/>
    <col min="6077" max="6077" width="3.7109375" style="1"/>
    <col min="6078" max="6078" width="4.5703125" style="1" customWidth="1"/>
    <col min="6079" max="6079" width="5.85546875" style="1" customWidth="1"/>
    <col min="6080" max="6080" width="36" style="1" customWidth="1"/>
    <col min="6081" max="6081" width="9.7109375" style="1" customWidth="1"/>
    <col min="6082" max="6082" width="11.85546875" style="1" customWidth="1"/>
    <col min="6083" max="6083" width="9" style="1" customWidth="1"/>
    <col min="6084" max="6084" width="9.7109375" style="1" customWidth="1"/>
    <col min="6085" max="6085" width="9.28515625" style="1" customWidth="1"/>
    <col min="6086" max="6086" width="8.7109375" style="1" customWidth="1"/>
    <col min="6087" max="6087" width="6.85546875" style="1" customWidth="1"/>
    <col min="6088" max="6332" width="9.140625" style="1" customWidth="1"/>
    <col min="6333" max="6333" width="3.7109375" style="1"/>
    <col min="6334" max="6334" width="4.5703125" style="1" customWidth="1"/>
    <col min="6335" max="6335" width="5.85546875" style="1" customWidth="1"/>
    <col min="6336" max="6336" width="36" style="1" customWidth="1"/>
    <col min="6337" max="6337" width="9.7109375" style="1" customWidth="1"/>
    <col min="6338" max="6338" width="11.85546875" style="1" customWidth="1"/>
    <col min="6339" max="6339" width="9" style="1" customWidth="1"/>
    <col min="6340" max="6340" width="9.7109375" style="1" customWidth="1"/>
    <col min="6341" max="6341" width="9.28515625" style="1" customWidth="1"/>
    <col min="6342" max="6342" width="8.7109375" style="1" customWidth="1"/>
    <col min="6343" max="6343" width="6.85546875" style="1" customWidth="1"/>
    <col min="6344" max="6588" width="9.140625" style="1" customWidth="1"/>
    <col min="6589" max="6589" width="3.7109375" style="1"/>
    <col min="6590" max="6590" width="4.5703125" style="1" customWidth="1"/>
    <col min="6591" max="6591" width="5.85546875" style="1" customWidth="1"/>
    <col min="6592" max="6592" width="36" style="1" customWidth="1"/>
    <col min="6593" max="6593" width="9.7109375" style="1" customWidth="1"/>
    <col min="6594" max="6594" width="11.85546875" style="1" customWidth="1"/>
    <col min="6595" max="6595" width="9" style="1" customWidth="1"/>
    <col min="6596" max="6596" width="9.7109375" style="1" customWidth="1"/>
    <col min="6597" max="6597" width="9.28515625" style="1" customWidth="1"/>
    <col min="6598" max="6598" width="8.7109375" style="1" customWidth="1"/>
    <col min="6599" max="6599" width="6.85546875" style="1" customWidth="1"/>
    <col min="6600" max="6844" width="9.140625" style="1" customWidth="1"/>
    <col min="6845" max="6845" width="3.7109375" style="1"/>
    <col min="6846" max="6846" width="4.5703125" style="1" customWidth="1"/>
    <col min="6847" max="6847" width="5.85546875" style="1" customWidth="1"/>
    <col min="6848" max="6848" width="36" style="1" customWidth="1"/>
    <col min="6849" max="6849" width="9.7109375" style="1" customWidth="1"/>
    <col min="6850" max="6850" width="11.85546875" style="1" customWidth="1"/>
    <col min="6851" max="6851" width="9" style="1" customWidth="1"/>
    <col min="6852" max="6852" width="9.7109375" style="1" customWidth="1"/>
    <col min="6853" max="6853" width="9.28515625" style="1" customWidth="1"/>
    <col min="6854" max="6854" width="8.7109375" style="1" customWidth="1"/>
    <col min="6855" max="6855" width="6.85546875" style="1" customWidth="1"/>
    <col min="6856" max="7100" width="9.140625" style="1" customWidth="1"/>
    <col min="7101" max="7101" width="3.7109375" style="1"/>
    <col min="7102" max="7102" width="4.5703125" style="1" customWidth="1"/>
    <col min="7103" max="7103" width="5.85546875" style="1" customWidth="1"/>
    <col min="7104" max="7104" width="36" style="1" customWidth="1"/>
    <col min="7105" max="7105" width="9.7109375" style="1" customWidth="1"/>
    <col min="7106" max="7106" width="11.85546875" style="1" customWidth="1"/>
    <col min="7107" max="7107" width="9" style="1" customWidth="1"/>
    <col min="7108" max="7108" width="9.7109375" style="1" customWidth="1"/>
    <col min="7109" max="7109" width="9.28515625" style="1" customWidth="1"/>
    <col min="7110" max="7110" width="8.7109375" style="1" customWidth="1"/>
    <col min="7111" max="7111" width="6.85546875" style="1" customWidth="1"/>
    <col min="7112" max="7356" width="9.140625" style="1" customWidth="1"/>
    <col min="7357" max="7357" width="3.7109375" style="1"/>
    <col min="7358" max="7358" width="4.5703125" style="1" customWidth="1"/>
    <col min="7359" max="7359" width="5.85546875" style="1" customWidth="1"/>
    <col min="7360" max="7360" width="36" style="1" customWidth="1"/>
    <col min="7361" max="7361" width="9.7109375" style="1" customWidth="1"/>
    <col min="7362" max="7362" width="11.85546875" style="1" customWidth="1"/>
    <col min="7363" max="7363" width="9" style="1" customWidth="1"/>
    <col min="7364" max="7364" width="9.7109375" style="1" customWidth="1"/>
    <col min="7365" max="7365" width="9.28515625" style="1" customWidth="1"/>
    <col min="7366" max="7366" width="8.7109375" style="1" customWidth="1"/>
    <col min="7367" max="7367" width="6.85546875" style="1" customWidth="1"/>
    <col min="7368" max="7612" width="9.140625" style="1" customWidth="1"/>
    <col min="7613" max="7613" width="3.7109375" style="1"/>
    <col min="7614" max="7614" width="4.5703125" style="1" customWidth="1"/>
    <col min="7615" max="7615" width="5.85546875" style="1" customWidth="1"/>
    <col min="7616" max="7616" width="36" style="1" customWidth="1"/>
    <col min="7617" max="7617" width="9.7109375" style="1" customWidth="1"/>
    <col min="7618" max="7618" width="11.85546875" style="1" customWidth="1"/>
    <col min="7619" max="7619" width="9" style="1" customWidth="1"/>
    <col min="7620" max="7620" width="9.7109375" style="1" customWidth="1"/>
    <col min="7621" max="7621" width="9.28515625" style="1" customWidth="1"/>
    <col min="7622" max="7622" width="8.7109375" style="1" customWidth="1"/>
    <col min="7623" max="7623" width="6.85546875" style="1" customWidth="1"/>
    <col min="7624" max="7868" width="9.140625" style="1" customWidth="1"/>
    <col min="7869" max="7869" width="3.7109375" style="1"/>
    <col min="7870" max="7870" width="4.5703125" style="1" customWidth="1"/>
    <col min="7871" max="7871" width="5.85546875" style="1" customWidth="1"/>
    <col min="7872" max="7872" width="36" style="1" customWidth="1"/>
    <col min="7873" max="7873" width="9.7109375" style="1" customWidth="1"/>
    <col min="7874" max="7874" width="11.85546875" style="1" customWidth="1"/>
    <col min="7875" max="7875" width="9" style="1" customWidth="1"/>
    <col min="7876" max="7876" width="9.7109375" style="1" customWidth="1"/>
    <col min="7877" max="7877" width="9.28515625" style="1" customWidth="1"/>
    <col min="7878" max="7878" width="8.7109375" style="1" customWidth="1"/>
    <col min="7879" max="7879" width="6.85546875" style="1" customWidth="1"/>
    <col min="7880" max="8124" width="9.140625" style="1" customWidth="1"/>
    <col min="8125" max="8125" width="3.7109375" style="1"/>
    <col min="8126" max="8126" width="4.5703125" style="1" customWidth="1"/>
    <col min="8127" max="8127" width="5.85546875" style="1" customWidth="1"/>
    <col min="8128" max="8128" width="36" style="1" customWidth="1"/>
    <col min="8129" max="8129" width="9.7109375" style="1" customWidth="1"/>
    <col min="8130" max="8130" width="11.85546875" style="1" customWidth="1"/>
    <col min="8131" max="8131" width="9" style="1" customWidth="1"/>
    <col min="8132" max="8132" width="9.7109375" style="1" customWidth="1"/>
    <col min="8133" max="8133" width="9.28515625" style="1" customWidth="1"/>
    <col min="8134" max="8134" width="8.7109375" style="1" customWidth="1"/>
    <col min="8135" max="8135" width="6.85546875" style="1" customWidth="1"/>
    <col min="8136" max="8380" width="9.140625" style="1" customWidth="1"/>
    <col min="8381" max="8381" width="3.7109375" style="1"/>
    <col min="8382" max="8382" width="4.5703125" style="1" customWidth="1"/>
    <col min="8383" max="8383" width="5.85546875" style="1" customWidth="1"/>
    <col min="8384" max="8384" width="36" style="1" customWidth="1"/>
    <col min="8385" max="8385" width="9.7109375" style="1" customWidth="1"/>
    <col min="8386" max="8386" width="11.85546875" style="1" customWidth="1"/>
    <col min="8387" max="8387" width="9" style="1" customWidth="1"/>
    <col min="8388" max="8388" width="9.7109375" style="1" customWidth="1"/>
    <col min="8389" max="8389" width="9.28515625" style="1" customWidth="1"/>
    <col min="8390" max="8390" width="8.7109375" style="1" customWidth="1"/>
    <col min="8391" max="8391" width="6.85546875" style="1" customWidth="1"/>
    <col min="8392" max="8636" width="9.140625" style="1" customWidth="1"/>
    <col min="8637" max="8637" width="3.7109375" style="1"/>
    <col min="8638" max="8638" width="4.5703125" style="1" customWidth="1"/>
    <col min="8639" max="8639" width="5.85546875" style="1" customWidth="1"/>
    <col min="8640" max="8640" width="36" style="1" customWidth="1"/>
    <col min="8641" max="8641" width="9.7109375" style="1" customWidth="1"/>
    <col min="8642" max="8642" width="11.85546875" style="1" customWidth="1"/>
    <col min="8643" max="8643" width="9" style="1" customWidth="1"/>
    <col min="8644" max="8644" width="9.7109375" style="1" customWidth="1"/>
    <col min="8645" max="8645" width="9.28515625" style="1" customWidth="1"/>
    <col min="8646" max="8646" width="8.7109375" style="1" customWidth="1"/>
    <col min="8647" max="8647" width="6.85546875" style="1" customWidth="1"/>
    <col min="8648" max="8892" width="9.140625" style="1" customWidth="1"/>
    <col min="8893" max="8893" width="3.7109375" style="1"/>
    <col min="8894" max="8894" width="4.5703125" style="1" customWidth="1"/>
    <col min="8895" max="8895" width="5.85546875" style="1" customWidth="1"/>
    <col min="8896" max="8896" width="36" style="1" customWidth="1"/>
    <col min="8897" max="8897" width="9.7109375" style="1" customWidth="1"/>
    <col min="8898" max="8898" width="11.85546875" style="1" customWidth="1"/>
    <col min="8899" max="8899" width="9" style="1" customWidth="1"/>
    <col min="8900" max="8900" width="9.7109375" style="1" customWidth="1"/>
    <col min="8901" max="8901" width="9.28515625" style="1" customWidth="1"/>
    <col min="8902" max="8902" width="8.7109375" style="1" customWidth="1"/>
    <col min="8903" max="8903" width="6.85546875" style="1" customWidth="1"/>
    <col min="8904" max="9148" width="9.140625" style="1" customWidth="1"/>
    <col min="9149" max="9149" width="3.7109375" style="1"/>
    <col min="9150" max="9150" width="4.5703125" style="1" customWidth="1"/>
    <col min="9151" max="9151" width="5.85546875" style="1" customWidth="1"/>
    <col min="9152" max="9152" width="36" style="1" customWidth="1"/>
    <col min="9153" max="9153" width="9.7109375" style="1" customWidth="1"/>
    <col min="9154" max="9154" width="11.85546875" style="1" customWidth="1"/>
    <col min="9155" max="9155" width="9" style="1" customWidth="1"/>
    <col min="9156" max="9156" width="9.7109375" style="1" customWidth="1"/>
    <col min="9157" max="9157" width="9.28515625" style="1" customWidth="1"/>
    <col min="9158" max="9158" width="8.7109375" style="1" customWidth="1"/>
    <col min="9159" max="9159" width="6.85546875" style="1" customWidth="1"/>
    <col min="9160" max="9404" width="9.140625" style="1" customWidth="1"/>
    <col min="9405" max="9405" width="3.7109375" style="1"/>
    <col min="9406" max="9406" width="4.5703125" style="1" customWidth="1"/>
    <col min="9407" max="9407" width="5.85546875" style="1" customWidth="1"/>
    <col min="9408" max="9408" width="36" style="1" customWidth="1"/>
    <col min="9409" max="9409" width="9.7109375" style="1" customWidth="1"/>
    <col min="9410" max="9410" width="11.85546875" style="1" customWidth="1"/>
    <col min="9411" max="9411" width="9" style="1" customWidth="1"/>
    <col min="9412" max="9412" width="9.7109375" style="1" customWidth="1"/>
    <col min="9413" max="9413" width="9.28515625" style="1" customWidth="1"/>
    <col min="9414" max="9414" width="8.7109375" style="1" customWidth="1"/>
    <col min="9415" max="9415" width="6.85546875" style="1" customWidth="1"/>
    <col min="9416" max="9660" width="9.140625" style="1" customWidth="1"/>
    <col min="9661" max="9661" width="3.7109375" style="1"/>
    <col min="9662" max="9662" width="4.5703125" style="1" customWidth="1"/>
    <col min="9663" max="9663" width="5.85546875" style="1" customWidth="1"/>
    <col min="9664" max="9664" width="36" style="1" customWidth="1"/>
    <col min="9665" max="9665" width="9.7109375" style="1" customWidth="1"/>
    <col min="9666" max="9666" width="11.85546875" style="1" customWidth="1"/>
    <col min="9667" max="9667" width="9" style="1" customWidth="1"/>
    <col min="9668" max="9668" width="9.7109375" style="1" customWidth="1"/>
    <col min="9669" max="9669" width="9.28515625" style="1" customWidth="1"/>
    <col min="9670" max="9670" width="8.7109375" style="1" customWidth="1"/>
    <col min="9671" max="9671" width="6.85546875" style="1" customWidth="1"/>
    <col min="9672" max="9916" width="9.140625" style="1" customWidth="1"/>
    <col min="9917" max="9917" width="3.7109375" style="1"/>
    <col min="9918" max="9918" width="4.5703125" style="1" customWidth="1"/>
    <col min="9919" max="9919" width="5.85546875" style="1" customWidth="1"/>
    <col min="9920" max="9920" width="36" style="1" customWidth="1"/>
    <col min="9921" max="9921" width="9.7109375" style="1" customWidth="1"/>
    <col min="9922" max="9922" width="11.85546875" style="1" customWidth="1"/>
    <col min="9923" max="9923" width="9" style="1" customWidth="1"/>
    <col min="9924" max="9924" width="9.7109375" style="1" customWidth="1"/>
    <col min="9925" max="9925" width="9.28515625" style="1" customWidth="1"/>
    <col min="9926" max="9926" width="8.7109375" style="1" customWidth="1"/>
    <col min="9927" max="9927" width="6.85546875" style="1" customWidth="1"/>
    <col min="9928" max="10172" width="9.140625" style="1" customWidth="1"/>
    <col min="10173" max="10173" width="3.7109375" style="1"/>
    <col min="10174" max="10174" width="4.5703125" style="1" customWidth="1"/>
    <col min="10175" max="10175" width="5.85546875" style="1" customWidth="1"/>
    <col min="10176" max="10176" width="36" style="1" customWidth="1"/>
    <col min="10177" max="10177" width="9.7109375" style="1" customWidth="1"/>
    <col min="10178" max="10178" width="11.85546875" style="1" customWidth="1"/>
    <col min="10179" max="10179" width="9" style="1" customWidth="1"/>
    <col min="10180" max="10180" width="9.7109375" style="1" customWidth="1"/>
    <col min="10181" max="10181" width="9.28515625" style="1" customWidth="1"/>
    <col min="10182" max="10182" width="8.7109375" style="1" customWidth="1"/>
    <col min="10183" max="10183" width="6.85546875" style="1" customWidth="1"/>
    <col min="10184" max="10428" width="9.140625" style="1" customWidth="1"/>
    <col min="10429" max="10429" width="3.7109375" style="1"/>
    <col min="10430" max="10430" width="4.5703125" style="1" customWidth="1"/>
    <col min="10431" max="10431" width="5.85546875" style="1" customWidth="1"/>
    <col min="10432" max="10432" width="36" style="1" customWidth="1"/>
    <col min="10433" max="10433" width="9.7109375" style="1" customWidth="1"/>
    <col min="10434" max="10434" width="11.85546875" style="1" customWidth="1"/>
    <col min="10435" max="10435" width="9" style="1" customWidth="1"/>
    <col min="10436" max="10436" width="9.7109375" style="1" customWidth="1"/>
    <col min="10437" max="10437" width="9.28515625" style="1" customWidth="1"/>
    <col min="10438" max="10438" width="8.7109375" style="1" customWidth="1"/>
    <col min="10439" max="10439" width="6.85546875" style="1" customWidth="1"/>
    <col min="10440" max="10684" width="9.140625" style="1" customWidth="1"/>
    <col min="10685" max="10685" width="3.7109375" style="1"/>
    <col min="10686" max="10686" width="4.5703125" style="1" customWidth="1"/>
    <col min="10687" max="10687" width="5.85546875" style="1" customWidth="1"/>
    <col min="10688" max="10688" width="36" style="1" customWidth="1"/>
    <col min="10689" max="10689" width="9.7109375" style="1" customWidth="1"/>
    <col min="10690" max="10690" width="11.85546875" style="1" customWidth="1"/>
    <col min="10691" max="10691" width="9" style="1" customWidth="1"/>
    <col min="10692" max="10692" width="9.7109375" style="1" customWidth="1"/>
    <col min="10693" max="10693" width="9.28515625" style="1" customWidth="1"/>
    <col min="10694" max="10694" width="8.7109375" style="1" customWidth="1"/>
    <col min="10695" max="10695" width="6.85546875" style="1" customWidth="1"/>
    <col min="10696" max="10940" width="9.140625" style="1" customWidth="1"/>
    <col min="10941" max="10941" width="3.7109375" style="1"/>
    <col min="10942" max="10942" width="4.5703125" style="1" customWidth="1"/>
    <col min="10943" max="10943" width="5.85546875" style="1" customWidth="1"/>
    <col min="10944" max="10944" width="36" style="1" customWidth="1"/>
    <col min="10945" max="10945" width="9.7109375" style="1" customWidth="1"/>
    <col min="10946" max="10946" width="11.85546875" style="1" customWidth="1"/>
    <col min="10947" max="10947" width="9" style="1" customWidth="1"/>
    <col min="10948" max="10948" width="9.7109375" style="1" customWidth="1"/>
    <col min="10949" max="10949" width="9.28515625" style="1" customWidth="1"/>
    <col min="10950" max="10950" width="8.7109375" style="1" customWidth="1"/>
    <col min="10951" max="10951" width="6.85546875" style="1" customWidth="1"/>
    <col min="10952" max="11196" width="9.140625" style="1" customWidth="1"/>
    <col min="11197" max="11197" width="3.7109375" style="1"/>
    <col min="11198" max="11198" width="4.5703125" style="1" customWidth="1"/>
    <col min="11199" max="11199" width="5.85546875" style="1" customWidth="1"/>
    <col min="11200" max="11200" width="36" style="1" customWidth="1"/>
    <col min="11201" max="11201" width="9.7109375" style="1" customWidth="1"/>
    <col min="11202" max="11202" width="11.85546875" style="1" customWidth="1"/>
    <col min="11203" max="11203" width="9" style="1" customWidth="1"/>
    <col min="11204" max="11204" width="9.7109375" style="1" customWidth="1"/>
    <col min="11205" max="11205" width="9.28515625" style="1" customWidth="1"/>
    <col min="11206" max="11206" width="8.7109375" style="1" customWidth="1"/>
    <col min="11207" max="11207" width="6.85546875" style="1" customWidth="1"/>
    <col min="11208" max="11452" width="9.140625" style="1" customWidth="1"/>
    <col min="11453" max="11453" width="3.7109375" style="1"/>
    <col min="11454" max="11454" width="4.5703125" style="1" customWidth="1"/>
    <col min="11455" max="11455" width="5.85546875" style="1" customWidth="1"/>
    <col min="11456" max="11456" width="36" style="1" customWidth="1"/>
    <col min="11457" max="11457" width="9.7109375" style="1" customWidth="1"/>
    <col min="11458" max="11458" width="11.85546875" style="1" customWidth="1"/>
    <col min="11459" max="11459" width="9" style="1" customWidth="1"/>
    <col min="11460" max="11460" width="9.7109375" style="1" customWidth="1"/>
    <col min="11461" max="11461" width="9.28515625" style="1" customWidth="1"/>
    <col min="11462" max="11462" width="8.7109375" style="1" customWidth="1"/>
    <col min="11463" max="11463" width="6.85546875" style="1" customWidth="1"/>
    <col min="11464" max="11708" width="9.140625" style="1" customWidth="1"/>
    <col min="11709" max="11709" width="3.7109375" style="1"/>
    <col min="11710" max="11710" width="4.5703125" style="1" customWidth="1"/>
    <col min="11711" max="11711" width="5.85546875" style="1" customWidth="1"/>
    <col min="11712" max="11712" width="36" style="1" customWidth="1"/>
    <col min="11713" max="11713" width="9.7109375" style="1" customWidth="1"/>
    <col min="11714" max="11714" width="11.85546875" style="1" customWidth="1"/>
    <col min="11715" max="11715" width="9" style="1" customWidth="1"/>
    <col min="11716" max="11716" width="9.7109375" style="1" customWidth="1"/>
    <col min="11717" max="11717" width="9.28515625" style="1" customWidth="1"/>
    <col min="11718" max="11718" width="8.7109375" style="1" customWidth="1"/>
    <col min="11719" max="11719" width="6.85546875" style="1" customWidth="1"/>
    <col min="11720" max="11964" width="9.140625" style="1" customWidth="1"/>
    <col min="11965" max="11965" width="3.7109375" style="1"/>
    <col min="11966" max="11966" width="4.5703125" style="1" customWidth="1"/>
    <col min="11967" max="11967" width="5.85546875" style="1" customWidth="1"/>
    <col min="11968" max="11968" width="36" style="1" customWidth="1"/>
    <col min="11969" max="11969" width="9.7109375" style="1" customWidth="1"/>
    <col min="11970" max="11970" width="11.85546875" style="1" customWidth="1"/>
    <col min="11971" max="11971" width="9" style="1" customWidth="1"/>
    <col min="11972" max="11972" width="9.7109375" style="1" customWidth="1"/>
    <col min="11973" max="11973" width="9.28515625" style="1" customWidth="1"/>
    <col min="11974" max="11974" width="8.7109375" style="1" customWidth="1"/>
    <col min="11975" max="11975" width="6.85546875" style="1" customWidth="1"/>
    <col min="11976" max="12220" width="9.140625" style="1" customWidth="1"/>
    <col min="12221" max="12221" width="3.7109375" style="1"/>
    <col min="12222" max="12222" width="4.5703125" style="1" customWidth="1"/>
    <col min="12223" max="12223" width="5.85546875" style="1" customWidth="1"/>
    <col min="12224" max="12224" width="36" style="1" customWidth="1"/>
    <col min="12225" max="12225" width="9.7109375" style="1" customWidth="1"/>
    <col min="12226" max="12226" width="11.85546875" style="1" customWidth="1"/>
    <col min="12227" max="12227" width="9" style="1" customWidth="1"/>
    <col min="12228" max="12228" width="9.7109375" style="1" customWidth="1"/>
    <col min="12229" max="12229" width="9.28515625" style="1" customWidth="1"/>
    <col min="12230" max="12230" width="8.7109375" style="1" customWidth="1"/>
    <col min="12231" max="12231" width="6.85546875" style="1" customWidth="1"/>
    <col min="12232" max="12476" width="9.140625" style="1" customWidth="1"/>
    <col min="12477" max="12477" width="3.7109375" style="1"/>
    <col min="12478" max="12478" width="4.5703125" style="1" customWidth="1"/>
    <col min="12479" max="12479" width="5.85546875" style="1" customWidth="1"/>
    <col min="12480" max="12480" width="36" style="1" customWidth="1"/>
    <col min="12481" max="12481" width="9.7109375" style="1" customWidth="1"/>
    <col min="12482" max="12482" width="11.85546875" style="1" customWidth="1"/>
    <col min="12483" max="12483" width="9" style="1" customWidth="1"/>
    <col min="12484" max="12484" width="9.7109375" style="1" customWidth="1"/>
    <col min="12485" max="12485" width="9.28515625" style="1" customWidth="1"/>
    <col min="12486" max="12486" width="8.7109375" style="1" customWidth="1"/>
    <col min="12487" max="12487" width="6.85546875" style="1" customWidth="1"/>
    <col min="12488" max="12732" width="9.140625" style="1" customWidth="1"/>
    <col min="12733" max="12733" width="3.7109375" style="1"/>
    <col min="12734" max="12734" width="4.5703125" style="1" customWidth="1"/>
    <col min="12735" max="12735" width="5.85546875" style="1" customWidth="1"/>
    <col min="12736" max="12736" width="36" style="1" customWidth="1"/>
    <col min="12737" max="12737" width="9.7109375" style="1" customWidth="1"/>
    <col min="12738" max="12738" width="11.85546875" style="1" customWidth="1"/>
    <col min="12739" max="12739" width="9" style="1" customWidth="1"/>
    <col min="12740" max="12740" width="9.7109375" style="1" customWidth="1"/>
    <col min="12741" max="12741" width="9.28515625" style="1" customWidth="1"/>
    <col min="12742" max="12742" width="8.7109375" style="1" customWidth="1"/>
    <col min="12743" max="12743" width="6.85546875" style="1" customWidth="1"/>
    <col min="12744" max="12988" width="9.140625" style="1" customWidth="1"/>
    <col min="12989" max="12989" width="3.7109375" style="1"/>
    <col min="12990" max="12990" width="4.5703125" style="1" customWidth="1"/>
    <col min="12991" max="12991" width="5.85546875" style="1" customWidth="1"/>
    <col min="12992" max="12992" width="36" style="1" customWidth="1"/>
    <col min="12993" max="12993" width="9.7109375" style="1" customWidth="1"/>
    <col min="12994" max="12994" width="11.85546875" style="1" customWidth="1"/>
    <col min="12995" max="12995" width="9" style="1" customWidth="1"/>
    <col min="12996" max="12996" width="9.7109375" style="1" customWidth="1"/>
    <col min="12997" max="12997" width="9.28515625" style="1" customWidth="1"/>
    <col min="12998" max="12998" width="8.7109375" style="1" customWidth="1"/>
    <col min="12999" max="12999" width="6.85546875" style="1" customWidth="1"/>
    <col min="13000" max="13244" width="9.140625" style="1" customWidth="1"/>
    <col min="13245" max="13245" width="3.7109375" style="1"/>
    <col min="13246" max="13246" width="4.5703125" style="1" customWidth="1"/>
    <col min="13247" max="13247" width="5.85546875" style="1" customWidth="1"/>
    <col min="13248" max="13248" width="36" style="1" customWidth="1"/>
    <col min="13249" max="13249" width="9.7109375" style="1" customWidth="1"/>
    <col min="13250" max="13250" width="11.85546875" style="1" customWidth="1"/>
    <col min="13251" max="13251" width="9" style="1" customWidth="1"/>
    <col min="13252" max="13252" width="9.7109375" style="1" customWidth="1"/>
    <col min="13253" max="13253" width="9.28515625" style="1" customWidth="1"/>
    <col min="13254" max="13254" width="8.7109375" style="1" customWidth="1"/>
    <col min="13255" max="13255" width="6.85546875" style="1" customWidth="1"/>
    <col min="13256" max="13500" width="9.140625" style="1" customWidth="1"/>
    <col min="13501" max="13501" width="3.7109375" style="1"/>
    <col min="13502" max="13502" width="4.5703125" style="1" customWidth="1"/>
    <col min="13503" max="13503" width="5.85546875" style="1" customWidth="1"/>
    <col min="13504" max="13504" width="36" style="1" customWidth="1"/>
    <col min="13505" max="13505" width="9.7109375" style="1" customWidth="1"/>
    <col min="13506" max="13506" width="11.85546875" style="1" customWidth="1"/>
    <col min="13507" max="13507" width="9" style="1" customWidth="1"/>
    <col min="13508" max="13508" width="9.7109375" style="1" customWidth="1"/>
    <col min="13509" max="13509" width="9.28515625" style="1" customWidth="1"/>
    <col min="13510" max="13510" width="8.7109375" style="1" customWidth="1"/>
    <col min="13511" max="13511" width="6.85546875" style="1" customWidth="1"/>
    <col min="13512" max="13756" width="9.140625" style="1" customWidth="1"/>
    <col min="13757" max="13757" width="3.7109375" style="1"/>
    <col min="13758" max="13758" width="4.5703125" style="1" customWidth="1"/>
    <col min="13759" max="13759" width="5.85546875" style="1" customWidth="1"/>
    <col min="13760" max="13760" width="36" style="1" customWidth="1"/>
    <col min="13761" max="13761" width="9.7109375" style="1" customWidth="1"/>
    <col min="13762" max="13762" width="11.85546875" style="1" customWidth="1"/>
    <col min="13763" max="13763" width="9" style="1" customWidth="1"/>
    <col min="13764" max="13764" width="9.7109375" style="1" customWidth="1"/>
    <col min="13765" max="13765" width="9.28515625" style="1" customWidth="1"/>
    <col min="13766" max="13766" width="8.7109375" style="1" customWidth="1"/>
    <col min="13767" max="13767" width="6.85546875" style="1" customWidth="1"/>
    <col min="13768" max="14012" width="9.140625" style="1" customWidth="1"/>
    <col min="14013" max="14013" width="3.7109375" style="1"/>
    <col min="14014" max="14014" width="4.5703125" style="1" customWidth="1"/>
    <col min="14015" max="14015" width="5.85546875" style="1" customWidth="1"/>
    <col min="14016" max="14016" width="36" style="1" customWidth="1"/>
    <col min="14017" max="14017" width="9.7109375" style="1" customWidth="1"/>
    <col min="14018" max="14018" width="11.85546875" style="1" customWidth="1"/>
    <col min="14019" max="14019" width="9" style="1" customWidth="1"/>
    <col min="14020" max="14020" width="9.7109375" style="1" customWidth="1"/>
    <col min="14021" max="14021" width="9.28515625" style="1" customWidth="1"/>
    <col min="14022" max="14022" width="8.7109375" style="1" customWidth="1"/>
    <col min="14023" max="14023" width="6.85546875" style="1" customWidth="1"/>
    <col min="14024" max="14268" width="9.140625" style="1" customWidth="1"/>
    <col min="14269" max="14269" width="3.7109375" style="1"/>
    <col min="14270" max="14270" width="4.5703125" style="1" customWidth="1"/>
    <col min="14271" max="14271" width="5.85546875" style="1" customWidth="1"/>
    <col min="14272" max="14272" width="36" style="1" customWidth="1"/>
    <col min="14273" max="14273" width="9.7109375" style="1" customWidth="1"/>
    <col min="14274" max="14274" width="11.85546875" style="1" customWidth="1"/>
    <col min="14275" max="14275" width="9" style="1" customWidth="1"/>
    <col min="14276" max="14276" width="9.7109375" style="1" customWidth="1"/>
    <col min="14277" max="14277" width="9.28515625" style="1" customWidth="1"/>
    <col min="14278" max="14278" width="8.7109375" style="1" customWidth="1"/>
    <col min="14279" max="14279" width="6.85546875" style="1" customWidth="1"/>
    <col min="14280" max="14524" width="9.140625" style="1" customWidth="1"/>
    <col min="14525" max="14525" width="3.7109375" style="1"/>
    <col min="14526" max="14526" width="4.5703125" style="1" customWidth="1"/>
    <col min="14527" max="14527" width="5.85546875" style="1" customWidth="1"/>
    <col min="14528" max="14528" width="36" style="1" customWidth="1"/>
    <col min="14529" max="14529" width="9.7109375" style="1" customWidth="1"/>
    <col min="14530" max="14530" width="11.85546875" style="1" customWidth="1"/>
    <col min="14531" max="14531" width="9" style="1" customWidth="1"/>
    <col min="14532" max="14532" width="9.7109375" style="1" customWidth="1"/>
    <col min="14533" max="14533" width="9.28515625" style="1" customWidth="1"/>
    <col min="14534" max="14534" width="8.7109375" style="1" customWidth="1"/>
    <col min="14535" max="14535" width="6.85546875" style="1" customWidth="1"/>
    <col min="14536" max="14780" width="9.140625" style="1" customWidth="1"/>
    <col min="14781" max="14781" width="3.7109375" style="1"/>
    <col min="14782" max="14782" width="4.5703125" style="1" customWidth="1"/>
    <col min="14783" max="14783" width="5.85546875" style="1" customWidth="1"/>
    <col min="14784" max="14784" width="36" style="1" customWidth="1"/>
    <col min="14785" max="14785" width="9.7109375" style="1" customWidth="1"/>
    <col min="14786" max="14786" width="11.85546875" style="1" customWidth="1"/>
    <col min="14787" max="14787" width="9" style="1" customWidth="1"/>
    <col min="14788" max="14788" width="9.7109375" style="1" customWidth="1"/>
    <col min="14789" max="14789" width="9.28515625" style="1" customWidth="1"/>
    <col min="14790" max="14790" width="8.7109375" style="1" customWidth="1"/>
    <col min="14791" max="14791" width="6.85546875" style="1" customWidth="1"/>
    <col min="14792" max="15036" width="9.140625" style="1" customWidth="1"/>
    <col min="15037" max="15037" width="3.7109375" style="1"/>
    <col min="15038" max="15038" width="4.5703125" style="1" customWidth="1"/>
    <col min="15039" max="15039" width="5.85546875" style="1" customWidth="1"/>
    <col min="15040" max="15040" width="36" style="1" customWidth="1"/>
    <col min="15041" max="15041" width="9.7109375" style="1" customWidth="1"/>
    <col min="15042" max="15042" width="11.85546875" style="1" customWidth="1"/>
    <col min="15043" max="15043" width="9" style="1" customWidth="1"/>
    <col min="15044" max="15044" width="9.7109375" style="1" customWidth="1"/>
    <col min="15045" max="15045" width="9.28515625" style="1" customWidth="1"/>
    <col min="15046" max="15046" width="8.7109375" style="1" customWidth="1"/>
    <col min="15047" max="15047" width="6.85546875" style="1" customWidth="1"/>
    <col min="15048" max="15292" width="9.140625" style="1" customWidth="1"/>
    <col min="15293" max="15293" width="3.7109375" style="1"/>
    <col min="15294" max="15294" width="4.5703125" style="1" customWidth="1"/>
    <col min="15295" max="15295" width="5.85546875" style="1" customWidth="1"/>
    <col min="15296" max="15296" width="36" style="1" customWidth="1"/>
    <col min="15297" max="15297" width="9.7109375" style="1" customWidth="1"/>
    <col min="15298" max="15298" width="11.85546875" style="1" customWidth="1"/>
    <col min="15299" max="15299" width="9" style="1" customWidth="1"/>
    <col min="15300" max="15300" width="9.7109375" style="1" customWidth="1"/>
    <col min="15301" max="15301" width="9.28515625" style="1" customWidth="1"/>
    <col min="15302" max="15302" width="8.7109375" style="1" customWidth="1"/>
    <col min="15303" max="15303" width="6.85546875" style="1" customWidth="1"/>
    <col min="15304" max="15548" width="9.140625" style="1" customWidth="1"/>
    <col min="15549" max="15549" width="3.7109375" style="1"/>
    <col min="15550" max="15550" width="4.5703125" style="1" customWidth="1"/>
    <col min="15551" max="15551" width="5.85546875" style="1" customWidth="1"/>
    <col min="15552" max="15552" width="36" style="1" customWidth="1"/>
    <col min="15553" max="15553" width="9.7109375" style="1" customWidth="1"/>
    <col min="15554" max="15554" width="11.85546875" style="1" customWidth="1"/>
    <col min="15555" max="15555" width="9" style="1" customWidth="1"/>
    <col min="15556" max="15556" width="9.7109375" style="1" customWidth="1"/>
    <col min="15557" max="15557" width="9.28515625" style="1" customWidth="1"/>
    <col min="15558" max="15558" width="8.7109375" style="1" customWidth="1"/>
    <col min="15559" max="15559" width="6.85546875" style="1" customWidth="1"/>
    <col min="15560" max="15804" width="9.140625" style="1" customWidth="1"/>
    <col min="15805" max="15805" width="3.7109375" style="1"/>
    <col min="15806" max="15806" width="4.5703125" style="1" customWidth="1"/>
    <col min="15807" max="15807" width="5.85546875" style="1" customWidth="1"/>
    <col min="15808" max="15808" width="36" style="1" customWidth="1"/>
    <col min="15809" max="15809" width="9.7109375" style="1" customWidth="1"/>
    <col min="15810" max="15810" width="11.85546875" style="1" customWidth="1"/>
    <col min="15811" max="15811" width="9" style="1" customWidth="1"/>
    <col min="15812" max="15812" width="9.7109375" style="1" customWidth="1"/>
    <col min="15813" max="15813" width="9.28515625" style="1" customWidth="1"/>
    <col min="15814" max="15814" width="8.7109375" style="1" customWidth="1"/>
    <col min="15815" max="15815" width="6.85546875" style="1" customWidth="1"/>
    <col min="15816" max="16060" width="9.140625" style="1" customWidth="1"/>
    <col min="16061" max="16061" width="3.7109375" style="1"/>
    <col min="16062" max="16062" width="4.5703125" style="1" customWidth="1"/>
    <col min="16063" max="16063" width="5.85546875" style="1" customWidth="1"/>
    <col min="16064" max="16064" width="36" style="1" customWidth="1"/>
    <col min="16065" max="16065" width="9.7109375" style="1" customWidth="1"/>
    <col min="16066" max="16066" width="11.85546875" style="1" customWidth="1"/>
    <col min="16067" max="16067" width="9" style="1" customWidth="1"/>
    <col min="16068" max="16068" width="9.7109375" style="1" customWidth="1"/>
    <col min="16069" max="16069" width="9.28515625" style="1" customWidth="1"/>
    <col min="16070" max="16070" width="8.7109375" style="1" customWidth="1"/>
    <col min="16071" max="16071" width="6.85546875" style="1" customWidth="1"/>
    <col min="16072" max="16316" width="9.140625" style="1" customWidth="1"/>
    <col min="16317" max="16384" width="3.7109375" style="1"/>
  </cols>
  <sheetData>
    <row r="1" spans="1:9" x14ac:dyDescent="0.2">
      <c r="C1" s="4"/>
      <c r="G1" s="274"/>
      <c r="H1" s="274"/>
      <c r="I1" s="274"/>
    </row>
    <row r="2" spans="1:9" x14ac:dyDescent="0.2">
      <c r="A2" s="280" t="s">
        <v>16</v>
      </c>
      <c r="B2" s="280"/>
      <c r="C2" s="280"/>
      <c r="D2" s="280"/>
      <c r="E2" s="280"/>
      <c r="F2" s="280"/>
      <c r="G2" s="280"/>
      <c r="H2" s="280"/>
      <c r="I2" s="280"/>
    </row>
    <row r="3" spans="1:9" x14ac:dyDescent="0.2">
      <c r="A3" s="2"/>
      <c r="B3" s="2"/>
      <c r="C3" s="284" t="s">
        <v>58</v>
      </c>
      <c r="D3" s="284"/>
      <c r="E3" s="284"/>
      <c r="F3" s="284"/>
      <c r="G3" s="284"/>
      <c r="H3" s="284"/>
      <c r="I3" s="284"/>
    </row>
    <row r="4" spans="1:9" x14ac:dyDescent="0.2">
      <c r="A4" s="2"/>
      <c r="B4" s="2"/>
      <c r="C4" s="281" t="s">
        <v>17</v>
      </c>
      <c r="D4" s="281"/>
      <c r="E4" s="281"/>
      <c r="F4" s="281"/>
      <c r="G4" s="281"/>
      <c r="H4" s="281"/>
      <c r="I4" s="281"/>
    </row>
    <row r="5" spans="1:9" ht="11.25" customHeight="1" x14ac:dyDescent="0.2">
      <c r="A5" s="68"/>
      <c r="B5" s="68"/>
      <c r="C5" s="283" t="s">
        <v>52</v>
      </c>
      <c r="D5" s="283"/>
      <c r="E5" s="283"/>
      <c r="F5" s="283"/>
      <c r="G5" s="283"/>
      <c r="H5" s="283"/>
      <c r="I5" s="283"/>
    </row>
    <row r="6" spans="1:9" x14ac:dyDescent="0.2">
      <c r="A6" s="278" t="s">
        <v>18</v>
      </c>
      <c r="B6" s="278"/>
      <c r="C6" s="278"/>
      <c r="D6" s="282" t="str">
        <f>'Kopt a'!B13</f>
        <v>Daudzdzīvokļu dzīvojamās ēkas energoefektivitātes paaugstināšana</v>
      </c>
      <c r="E6" s="282"/>
      <c r="F6" s="282"/>
      <c r="G6" s="282"/>
      <c r="H6" s="282"/>
      <c r="I6" s="282"/>
    </row>
    <row r="7" spans="1:9" x14ac:dyDescent="0.2">
      <c r="A7" s="278" t="s">
        <v>6</v>
      </c>
      <c r="B7" s="278"/>
      <c r="C7" s="278"/>
      <c r="D7" s="279" t="str">
        <f>'Kopt a'!B14</f>
        <v>Daudzdzīvokļu dzīvojamās ēkas energoefektivitātes paaugstināšana</v>
      </c>
      <c r="E7" s="279"/>
      <c r="F7" s="279"/>
      <c r="G7" s="279"/>
      <c r="H7" s="279"/>
      <c r="I7" s="279"/>
    </row>
    <row r="8" spans="1:9" x14ac:dyDescent="0.2">
      <c r="A8" s="289" t="s">
        <v>19</v>
      </c>
      <c r="B8" s="289"/>
      <c r="C8" s="289"/>
      <c r="D8" s="279" t="str">
        <f>'Kopt a'!B15</f>
        <v>Jelgavas iela 24, Olaine, Olaines novads, LV-2114</v>
      </c>
      <c r="E8" s="279"/>
      <c r="F8" s="279"/>
      <c r="G8" s="279"/>
      <c r="H8" s="279"/>
      <c r="I8" s="279"/>
    </row>
    <row r="9" spans="1:9" x14ac:dyDescent="0.2">
      <c r="A9" s="289" t="s">
        <v>20</v>
      </c>
      <c r="B9" s="289"/>
      <c r="C9" s="289"/>
      <c r="D9" s="279" t="str">
        <f>'Kopt a'!B16</f>
        <v>Iepirkums Nr. AS OŪS 2021/11_E</v>
      </c>
      <c r="E9" s="279"/>
      <c r="F9" s="279"/>
      <c r="G9" s="279"/>
      <c r="H9" s="279"/>
      <c r="I9" s="279"/>
    </row>
    <row r="10" spans="1:9" x14ac:dyDescent="0.2">
      <c r="C10" s="4" t="s">
        <v>21</v>
      </c>
      <c r="D10" s="290" t="e">
        <f>E30</f>
        <v>#VALUE!</v>
      </c>
      <c r="E10" s="290"/>
      <c r="F10" s="63"/>
      <c r="G10" s="63"/>
      <c r="H10" s="63"/>
      <c r="I10" s="63"/>
    </row>
    <row r="11" spans="1:9" x14ac:dyDescent="0.2">
      <c r="C11" s="4" t="s">
        <v>22</v>
      </c>
      <c r="D11" s="290">
        <f>I26</f>
        <v>0</v>
      </c>
      <c r="E11" s="290"/>
      <c r="F11" s="63"/>
      <c r="G11" s="63"/>
      <c r="H11" s="63"/>
      <c r="I11" s="63"/>
    </row>
    <row r="12" spans="1:9" ht="12" thickBot="1" x14ac:dyDescent="0.25">
      <c r="F12" s="15"/>
      <c r="G12" s="15"/>
      <c r="H12" s="15"/>
      <c r="I12" s="15"/>
    </row>
    <row r="13" spans="1:9" x14ac:dyDescent="0.2">
      <c r="A13" s="293" t="s">
        <v>23</v>
      </c>
      <c r="B13" s="295" t="s">
        <v>24</v>
      </c>
      <c r="C13" s="297" t="s">
        <v>25</v>
      </c>
      <c r="D13" s="298"/>
      <c r="E13" s="301" t="s">
        <v>26</v>
      </c>
      <c r="F13" s="285" t="s">
        <v>27</v>
      </c>
      <c r="G13" s="286"/>
      <c r="H13" s="286"/>
      <c r="I13" s="287" t="s">
        <v>28</v>
      </c>
    </row>
    <row r="14" spans="1:9" ht="23.25" thickBot="1" x14ac:dyDescent="0.25">
      <c r="A14" s="294"/>
      <c r="B14" s="296"/>
      <c r="C14" s="299"/>
      <c r="D14" s="300"/>
      <c r="E14" s="302"/>
      <c r="F14" s="16" t="s">
        <v>29</v>
      </c>
      <c r="G14" s="17" t="s">
        <v>30</v>
      </c>
      <c r="H14" s="17" t="s">
        <v>31</v>
      </c>
      <c r="I14" s="288"/>
    </row>
    <row r="15" spans="1:9" x14ac:dyDescent="0.2">
      <c r="A15" s="58">
        <v>1</v>
      </c>
      <c r="B15" s="21" t="str">
        <f>IF(A15=0,0,CONCATENATE("Lt-",A15))</f>
        <v>Lt-1</v>
      </c>
      <c r="C15" s="303" t="str">
        <f>'1a'!C2:I2</f>
        <v>Būvlaukuma sagatavošana</v>
      </c>
      <c r="D15" s="304"/>
      <c r="E15" s="49">
        <f>'1a'!P26</f>
        <v>0</v>
      </c>
      <c r="F15" s="44">
        <f>'1a'!M26</f>
        <v>0</v>
      </c>
      <c r="G15" s="45">
        <f>'1a'!N26</f>
        <v>0</v>
      </c>
      <c r="H15" s="45">
        <f>'1a'!O26</f>
        <v>0</v>
      </c>
      <c r="I15" s="46">
        <f>'1a'!L26</f>
        <v>0</v>
      </c>
    </row>
    <row r="16" spans="1:9" x14ac:dyDescent="0.2">
      <c r="A16" s="59">
        <v>2</v>
      </c>
      <c r="B16" s="22" t="str">
        <f>IF(A16=0,0,CONCATENATE("Lt-",A16))</f>
        <v>Lt-2</v>
      </c>
      <c r="C16" s="291" t="str">
        <f>'2a'!C2:I2</f>
        <v>Demontāžas darbi</v>
      </c>
      <c r="D16" s="292"/>
      <c r="E16" s="50">
        <f>'2a'!P27</f>
        <v>0</v>
      </c>
      <c r="F16" s="41">
        <f>'2a'!M27</f>
        <v>0</v>
      </c>
      <c r="G16" s="47">
        <f>'2a'!N27</f>
        <v>0</v>
      </c>
      <c r="H16" s="47">
        <f>'2a'!O27</f>
        <v>0</v>
      </c>
      <c r="I16" s="48">
        <f>'2a'!L27</f>
        <v>0</v>
      </c>
    </row>
    <row r="17" spans="1:9" x14ac:dyDescent="0.2">
      <c r="A17" s="59">
        <v>3</v>
      </c>
      <c r="B17" s="22" t="str">
        <f t="shared" ref="B17:B25" si="0">IF(A17=0,0,CONCATENATE("Lt-",A17))</f>
        <v>Lt-3</v>
      </c>
      <c r="C17" s="291" t="str">
        <f>'3a'!C2:I2</f>
        <v>Fasādes</v>
      </c>
      <c r="D17" s="292"/>
      <c r="E17" s="51">
        <f>'3a'!P101</f>
        <v>0</v>
      </c>
      <c r="F17" s="41">
        <f>'3a'!M101</f>
        <v>0</v>
      </c>
      <c r="G17" s="47">
        <f>'3a'!N101</f>
        <v>0</v>
      </c>
      <c r="H17" s="47">
        <f>'3a'!O101</f>
        <v>0</v>
      </c>
      <c r="I17" s="48">
        <f>'3a'!L101</f>
        <v>0</v>
      </c>
    </row>
    <row r="18" spans="1:9" ht="11.25" customHeight="1" x14ac:dyDescent="0.2">
      <c r="A18" s="59">
        <v>4</v>
      </c>
      <c r="B18" s="22" t="str">
        <f t="shared" si="0"/>
        <v>Lt-4</v>
      </c>
      <c r="C18" s="291" t="str">
        <f>'4a'!C2:I2</f>
        <v>Logi un durvis</v>
      </c>
      <c r="D18" s="292"/>
      <c r="E18" s="51">
        <f>'4a'!P45</f>
        <v>0</v>
      </c>
      <c r="F18" s="41">
        <f>'4a'!M45</f>
        <v>0</v>
      </c>
      <c r="G18" s="47">
        <f>'4a'!N45</f>
        <v>0</v>
      </c>
      <c r="H18" s="47">
        <f>'4a'!O45</f>
        <v>0</v>
      </c>
      <c r="I18" s="48">
        <f>'4a'!L45</f>
        <v>0</v>
      </c>
    </row>
    <row r="19" spans="1:9" x14ac:dyDescent="0.2">
      <c r="A19" s="59">
        <v>5</v>
      </c>
      <c r="B19" s="22" t="str">
        <f t="shared" si="0"/>
        <v>Lt-5</v>
      </c>
      <c r="C19" s="291" t="str">
        <f>'5a'!C2:I2</f>
        <v>Pagraba pārseguma siltināšana</v>
      </c>
      <c r="D19" s="292"/>
      <c r="E19" s="51">
        <f>'5a'!P31</f>
        <v>0</v>
      </c>
      <c r="F19" s="41">
        <f>'5a'!M31</f>
        <v>0</v>
      </c>
      <c r="G19" s="47">
        <f>'5a'!N31</f>
        <v>0</v>
      </c>
      <c r="H19" s="47">
        <f>'5a'!O31</f>
        <v>0</v>
      </c>
      <c r="I19" s="48">
        <f>'5a'!L31</f>
        <v>0</v>
      </c>
    </row>
    <row r="20" spans="1:9" x14ac:dyDescent="0.2">
      <c r="A20" s="59">
        <v>6</v>
      </c>
      <c r="B20" s="22" t="str">
        <f t="shared" si="0"/>
        <v>Lt-6</v>
      </c>
      <c r="C20" s="291" t="str">
        <f>'6a'!C2:I2</f>
        <v>Jumta darbi</v>
      </c>
      <c r="D20" s="292"/>
      <c r="E20" s="51">
        <f>'6a'!P47</f>
        <v>0</v>
      </c>
      <c r="F20" s="41">
        <f>'6a'!M47</f>
        <v>0</v>
      </c>
      <c r="G20" s="47">
        <f>'6a'!N47</f>
        <v>0</v>
      </c>
      <c r="H20" s="47">
        <f>'6a'!O47</f>
        <v>0</v>
      </c>
      <c r="I20" s="48">
        <f>'6a'!L47</f>
        <v>0</v>
      </c>
    </row>
    <row r="21" spans="1:9" x14ac:dyDescent="0.2">
      <c r="A21" s="59">
        <v>7</v>
      </c>
      <c r="B21" s="22" t="str">
        <f t="shared" si="0"/>
        <v>Lt-7</v>
      </c>
      <c r="C21" s="291" t="str">
        <f>'7a'!C2:I2</f>
        <v>Iekštelpu darbi</v>
      </c>
      <c r="D21" s="292"/>
      <c r="E21" s="51">
        <f>'7a'!P20</f>
        <v>0</v>
      </c>
      <c r="F21" s="41">
        <f>'7a'!M20</f>
        <v>0</v>
      </c>
      <c r="G21" s="47">
        <f>'7a'!N20</f>
        <v>0</v>
      </c>
      <c r="H21" s="47">
        <f>'7a'!O20</f>
        <v>0</v>
      </c>
      <c r="I21" s="48">
        <f>'7a'!L20</f>
        <v>0</v>
      </c>
    </row>
    <row r="22" spans="1:9" x14ac:dyDescent="0.2">
      <c r="A22" s="59">
        <v>8</v>
      </c>
      <c r="B22" s="22" t="str">
        <f t="shared" si="0"/>
        <v>Lt-8</v>
      </c>
      <c r="C22" s="291" t="str">
        <f>'8a'!C2:I2</f>
        <v>Bēniņu darbi</v>
      </c>
      <c r="D22" s="292"/>
      <c r="E22" s="51">
        <f>'8a'!P16</f>
        <v>0</v>
      </c>
      <c r="F22" s="41">
        <f>'8a'!M16</f>
        <v>0</v>
      </c>
      <c r="G22" s="47">
        <f>'8a'!N16</f>
        <v>0</v>
      </c>
      <c r="H22" s="47">
        <f>'8a'!O16</f>
        <v>0</v>
      </c>
      <c r="I22" s="48">
        <f>'8a'!L16</f>
        <v>0</v>
      </c>
    </row>
    <row r="23" spans="1:9" x14ac:dyDescent="0.2">
      <c r="A23" s="59">
        <v>9</v>
      </c>
      <c r="B23" s="22" t="str">
        <f t="shared" si="0"/>
        <v>Lt-9</v>
      </c>
      <c r="C23" s="291" t="str">
        <f>'9a'!C2:I2</f>
        <v>Labiekārtošana</v>
      </c>
      <c r="D23" s="292"/>
      <c r="E23" s="51">
        <f>'9a'!P21</f>
        <v>0</v>
      </c>
      <c r="F23" s="41">
        <f>'9a'!M21</f>
        <v>0</v>
      </c>
      <c r="G23" s="47">
        <f>'9a'!N21</f>
        <v>0</v>
      </c>
      <c r="H23" s="47">
        <f>'9a'!O21</f>
        <v>0</v>
      </c>
      <c r="I23" s="48">
        <f>'9a'!L21</f>
        <v>0</v>
      </c>
    </row>
    <row r="24" spans="1:9" x14ac:dyDescent="0.2">
      <c r="A24" s="59">
        <v>10</v>
      </c>
      <c r="B24" s="22" t="str">
        <f t="shared" si="0"/>
        <v>Lt-10</v>
      </c>
      <c r="C24" s="291" t="str">
        <f>'10a'!C2:I2</f>
        <v>Apkure, vēdināšana un gaisa kondicionēšana</v>
      </c>
      <c r="D24" s="292"/>
      <c r="E24" s="51">
        <f>'10a'!P72</f>
        <v>0</v>
      </c>
      <c r="F24" s="41">
        <f>'10a'!M72</f>
        <v>0</v>
      </c>
      <c r="G24" s="47">
        <f>'10a'!N72</f>
        <v>0</v>
      </c>
      <c r="H24" s="47">
        <f>'10a'!O72</f>
        <v>0</v>
      </c>
      <c r="I24" s="48">
        <f>'10a'!L72</f>
        <v>0</v>
      </c>
    </row>
    <row r="25" spans="1:9" ht="12" thickBot="1" x14ac:dyDescent="0.25">
      <c r="A25" s="59">
        <v>11</v>
      </c>
      <c r="B25" s="22" t="str">
        <f t="shared" si="0"/>
        <v>Lt-11</v>
      </c>
      <c r="C25" s="291" t="str">
        <f>'11a'!C2:I2</f>
        <v>Ārējie elektrības tīkli</v>
      </c>
      <c r="D25" s="292"/>
      <c r="E25" s="51">
        <f>'11a'!P38</f>
        <v>0</v>
      </c>
      <c r="F25" s="41">
        <f>'11a'!M38</f>
        <v>0</v>
      </c>
      <c r="G25" s="47">
        <f>'11a'!N38</f>
        <v>0</v>
      </c>
      <c r="H25" s="47">
        <f>'11a'!O38</f>
        <v>0</v>
      </c>
      <c r="I25" s="48">
        <f>'11a'!L38</f>
        <v>0</v>
      </c>
    </row>
    <row r="26" spans="1:9" ht="12" thickBot="1" x14ac:dyDescent="0.25">
      <c r="A26" s="305" t="s">
        <v>32</v>
      </c>
      <c r="B26" s="306"/>
      <c r="C26" s="306"/>
      <c r="D26" s="306"/>
      <c r="E26" s="38">
        <f>SUM(E15:E25)</f>
        <v>0</v>
      </c>
      <c r="F26" s="37">
        <f>SUM(F15:F25)</f>
        <v>0</v>
      </c>
      <c r="G26" s="37">
        <f>SUM(G15:G25)</f>
        <v>0</v>
      </c>
      <c r="H26" s="37">
        <f>SUM(H15:H25)</f>
        <v>0</v>
      </c>
      <c r="I26" s="38">
        <f>SUM(I15:I25)</f>
        <v>0</v>
      </c>
    </row>
    <row r="27" spans="1:9" x14ac:dyDescent="0.2">
      <c r="A27" s="307" t="s">
        <v>33</v>
      </c>
      <c r="B27" s="308"/>
      <c r="C27" s="309"/>
      <c r="D27" s="104" t="s">
        <v>298</v>
      </c>
      <c r="E27" s="107" t="e">
        <f>E26*D27</f>
        <v>#VALUE!</v>
      </c>
      <c r="F27" s="39"/>
      <c r="G27" s="39"/>
      <c r="H27" s="39"/>
      <c r="I27" s="39"/>
    </row>
    <row r="28" spans="1:9" x14ac:dyDescent="0.2">
      <c r="A28" s="310" t="s">
        <v>34</v>
      </c>
      <c r="B28" s="311"/>
      <c r="C28" s="312"/>
      <c r="D28" s="105" t="s">
        <v>298</v>
      </c>
      <c r="E28" s="108" t="e">
        <f>E27*D28</f>
        <v>#VALUE!</v>
      </c>
      <c r="F28" s="39"/>
      <c r="G28" s="39"/>
      <c r="H28" s="39"/>
      <c r="I28" s="39"/>
    </row>
    <row r="29" spans="1:9" x14ac:dyDescent="0.2">
      <c r="A29" s="313" t="s">
        <v>35</v>
      </c>
      <c r="B29" s="314"/>
      <c r="C29" s="315"/>
      <c r="D29" s="106" t="s">
        <v>298</v>
      </c>
      <c r="E29" s="109" t="e">
        <f>E26*D29</f>
        <v>#VALUE!</v>
      </c>
      <c r="F29" s="39"/>
      <c r="G29" s="39"/>
      <c r="H29" s="39"/>
      <c r="I29" s="39"/>
    </row>
    <row r="30" spans="1:9" ht="12" thickBot="1" x14ac:dyDescent="0.25">
      <c r="A30" s="316" t="s">
        <v>36</v>
      </c>
      <c r="B30" s="317"/>
      <c r="C30" s="318"/>
      <c r="D30" s="19"/>
      <c r="E30" s="40" t="e">
        <f>SUM(E26:E29)-E28</f>
        <v>#VALUE!</v>
      </c>
      <c r="F30" s="39"/>
      <c r="G30" s="39"/>
      <c r="H30" s="39"/>
      <c r="I30" s="39"/>
    </row>
    <row r="31" spans="1:9" x14ac:dyDescent="0.2">
      <c r="G31" s="18"/>
    </row>
    <row r="32" spans="1:9" x14ac:dyDescent="0.2">
      <c r="C32" s="14"/>
      <c r="D32" s="14"/>
      <c r="E32" s="14"/>
      <c r="F32" s="20"/>
      <c r="G32" s="20"/>
      <c r="H32" s="20"/>
      <c r="I32" s="20"/>
    </row>
    <row r="35" spans="1:8" x14ac:dyDescent="0.2">
      <c r="A35" s="1" t="s">
        <v>14</v>
      </c>
      <c r="B35" s="14"/>
      <c r="C35" s="277"/>
      <c r="D35" s="277"/>
      <c r="E35" s="277"/>
      <c r="F35" s="277"/>
      <c r="G35" s="277"/>
      <c r="H35" s="277"/>
    </row>
    <row r="36" spans="1:8" x14ac:dyDescent="0.2">
      <c r="A36" s="14"/>
      <c r="B36" s="14"/>
      <c r="C36" s="272" t="s">
        <v>15</v>
      </c>
      <c r="D36" s="272"/>
      <c r="E36" s="272"/>
      <c r="F36" s="272"/>
      <c r="G36" s="272"/>
      <c r="H36" s="272"/>
    </row>
    <row r="37" spans="1:8" x14ac:dyDescent="0.2">
      <c r="A37" s="14"/>
      <c r="B37" s="14"/>
      <c r="C37" s="14"/>
      <c r="D37" s="14"/>
      <c r="E37" s="14"/>
      <c r="F37" s="14"/>
      <c r="G37" s="14"/>
      <c r="H37" s="14"/>
    </row>
    <row r="38" spans="1:8" x14ac:dyDescent="0.2">
      <c r="A38" s="69" t="str">
        <f>'Kopt a'!A31</f>
        <v>Tāme sastādīta 2021. gada __. _________</v>
      </c>
      <c r="B38" s="70"/>
      <c r="C38" s="70"/>
      <c r="D38" s="70"/>
      <c r="F38" s="14"/>
      <c r="G38" s="14"/>
      <c r="H38" s="14"/>
    </row>
    <row r="39" spans="1:8" x14ac:dyDescent="0.2">
      <c r="A39" s="14"/>
      <c r="B39" s="14"/>
      <c r="C39" s="14"/>
      <c r="D39" s="14"/>
      <c r="E39" s="14"/>
      <c r="F39" s="14"/>
      <c r="G39" s="14"/>
      <c r="H39" s="14"/>
    </row>
    <row r="40" spans="1:8" x14ac:dyDescent="0.2">
      <c r="A40" s="1" t="s">
        <v>37</v>
      </c>
      <c r="B40" s="14"/>
      <c r="C40" s="277"/>
      <c r="D40" s="277"/>
      <c r="E40" s="277"/>
      <c r="F40" s="277"/>
      <c r="G40" s="277"/>
      <c r="H40" s="277"/>
    </row>
    <row r="41" spans="1:8" x14ac:dyDescent="0.2">
      <c r="A41" s="14"/>
      <c r="B41" s="14"/>
      <c r="C41" s="272" t="s">
        <v>15</v>
      </c>
      <c r="D41" s="272"/>
      <c r="E41" s="272"/>
      <c r="F41" s="272"/>
      <c r="G41" s="272"/>
      <c r="H41" s="272"/>
    </row>
    <row r="42" spans="1:8" x14ac:dyDescent="0.2">
      <c r="A42" s="14"/>
      <c r="B42" s="14"/>
      <c r="C42" s="14"/>
      <c r="D42" s="14"/>
      <c r="E42" s="14"/>
      <c r="F42" s="14"/>
      <c r="G42" s="14"/>
      <c r="H42" s="14"/>
    </row>
    <row r="43" spans="1:8" x14ac:dyDescent="0.2">
      <c r="A43" s="69" t="s">
        <v>53</v>
      </c>
      <c r="B43" s="70"/>
      <c r="C43" s="75"/>
      <c r="D43" s="70"/>
      <c r="F43" s="14"/>
      <c r="G43" s="14"/>
      <c r="H43" s="14"/>
    </row>
    <row r="53" spans="5:9" x14ac:dyDescent="0.2">
      <c r="E53" s="18"/>
      <c r="F53" s="18"/>
      <c r="G53" s="18"/>
      <c r="H53" s="18"/>
      <c r="I53" s="18"/>
    </row>
  </sheetData>
  <mergeCells count="41">
    <mergeCell ref="C35:H35"/>
    <mergeCell ref="C36:H36"/>
    <mergeCell ref="C40:H40"/>
    <mergeCell ref="C41:H41"/>
    <mergeCell ref="A26:D26"/>
    <mergeCell ref="A27:C27"/>
    <mergeCell ref="A28:C28"/>
    <mergeCell ref="A29:C29"/>
    <mergeCell ref="A30:C30"/>
    <mergeCell ref="C21:D21"/>
    <mergeCell ref="C22:D22"/>
    <mergeCell ref="C24:D24"/>
    <mergeCell ref="C25:D25"/>
    <mergeCell ref="C23:D23"/>
    <mergeCell ref="C20:D20"/>
    <mergeCell ref="A13:A14"/>
    <mergeCell ref="B13:B14"/>
    <mergeCell ref="C13:D14"/>
    <mergeCell ref="E13:E14"/>
    <mergeCell ref="C15:D15"/>
    <mergeCell ref="C16:D16"/>
    <mergeCell ref="C17:D17"/>
    <mergeCell ref="C18:D18"/>
    <mergeCell ref="C19:D19"/>
    <mergeCell ref="F13:H13"/>
    <mergeCell ref="I13:I14"/>
    <mergeCell ref="A8:C8"/>
    <mergeCell ref="D8:I8"/>
    <mergeCell ref="A9:C9"/>
    <mergeCell ref="D9:I9"/>
    <mergeCell ref="D10:E10"/>
    <mergeCell ref="D11:E11"/>
    <mergeCell ref="A7:C7"/>
    <mergeCell ref="D7:I7"/>
    <mergeCell ref="G1:I1"/>
    <mergeCell ref="A2:I2"/>
    <mergeCell ref="C4:I4"/>
    <mergeCell ref="A6:C6"/>
    <mergeCell ref="D6:I6"/>
    <mergeCell ref="C5:I5"/>
    <mergeCell ref="C3:I3"/>
  </mergeCells>
  <conditionalFormatting sqref="E26:I26 A24:A25 C23:I25">
    <cfRule type="cellIs" dxfId="337" priority="20" operator="equal">
      <formula>0</formula>
    </cfRule>
  </conditionalFormatting>
  <conditionalFormatting sqref="D10:E11">
    <cfRule type="cellIs" dxfId="336" priority="19" operator="equal">
      <formula>0</formula>
    </cfRule>
  </conditionalFormatting>
  <conditionalFormatting sqref="E15 C15:D22 E27:E30 I15:I22">
    <cfRule type="cellIs" dxfId="335" priority="17" operator="equal">
      <formula>0</formula>
    </cfRule>
  </conditionalFormatting>
  <conditionalFormatting sqref="D27:D29">
    <cfRule type="cellIs" dxfId="334" priority="15" operator="equal">
      <formula>0</formula>
    </cfRule>
  </conditionalFormatting>
  <conditionalFormatting sqref="C40:H40">
    <cfRule type="cellIs" dxfId="333" priority="12" operator="equal">
      <formula>0</formula>
    </cfRule>
  </conditionalFormatting>
  <conditionalFormatting sqref="C35:H35">
    <cfRule type="cellIs" dxfId="332" priority="11" operator="equal">
      <formula>0</formula>
    </cfRule>
  </conditionalFormatting>
  <conditionalFormatting sqref="E15:E22">
    <cfRule type="cellIs" dxfId="331" priority="9" operator="equal">
      <formula>0</formula>
    </cfRule>
  </conditionalFormatting>
  <conditionalFormatting sqref="F15:I22">
    <cfRule type="cellIs" dxfId="330" priority="8" operator="equal">
      <formula>0</formula>
    </cfRule>
  </conditionalFormatting>
  <conditionalFormatting sqref="D6:I9">
    <cfRule type="cellIs" dxfId="329" priority="7" operator="equal">
      <formula>0</formula>
    </cfRule>
  </conditionalFormatting>
  <conditionalFormatting sqref="C43">
    <cfRule type="cellIs" dxfId="328" priority="5" operator="equal">
      <formula>0</formula>
    </cfRule>
  </conditionalFormatting>
  <conditionalFormatting sqref="B15:B25">
    <cfRule type="cellIs" dxfId="327" priority="4" operator="equal">
      <formula>0</formula>
    </cfRule>
  </conditionalFormatting>
  <conditionalFormatting sqref="A15:A22">
    <cfRule type="cellIs" dxfId="326" priority="2" operator="equal">
      <formula>0</formula>
    </cfRule>
  </conditionalFormatting>
  <conditionalFormatting sqref="A23">
    <cfRule type="cellIs" dxfId="325" priority="1" operator="equal">
      <formula>0</formula>
    </cfRule>
  </conditionalFormatting>
  <pageMargins left="0.7" right="0.7" top="0.75" bottom="0.75" header="0.3" footer="0.3"/>
  <pageSetup paperSize="9"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14" operator="containsText" id="{12AB918F-DA10-40D3-98FE-0DAD77BA765F}">
            <xm:f>NOT(ISERROR(SEARCH("Tāme sastādīta ____. gada ___. ______________",A38)))</xm:f>
            <xm:f>"Tāme sastādīta ____. gada ___. ______________"</xm:f>
            <x14:dxf>
              <font>
                <color auto="1"/>
              </font>
              <fill>
                <patternFill>
                  <bgColor rgb="FFC6EFCE"/>
                </patternFill>
              </fill>
            </x14:dxf>
          </x14:cfRule>
          <xm:sqref>A38</xm:sqref>
        </x14:conditionalFormatting>
        <x14:conditionalFormatting xmlns:xm="http://schemas.microsoft.com/office/excel/2006/main">
          <x14:cfRule type="containsText" priority="10" operator="containsText" id="{B0E18B02-73ED-406C-A15F-5DAFFA939ECE}">
            <xm:f>NOT(ISERROR(SEARCH("Sertifikāta Nr. _________________________________",A43)))</xm:f>
            <xm:f>"Sertifikāta Nr. _________________________________"</xm:f>
            <x14:dxf>
              <font>
                <color auto="1"/>
              </font>
              <fill>
                <patternFill>
                  <bgColor rgb="FFC6EFCE"/>
                </patternFill>
              </fill>
            </x14:dxf>
          </x14:cfRule>
          <xm:sqref>A43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50"/>
    <pageSetUpPr fitToPage="1"/>
  </sheetPr>
  <dimension ref="A1:U38"/>
  <sheetViews>
    <sheetView view="pageBreakPreview" zoomScale="85" zoomScaleNormal="100" zoomScaleSheetLayoutView="85" workbookViewId="0">
      <selection activeCell="K38" sqref="K38"/>
    </sheetView>
  </sheetViews>
  <sheetFormatPr defaultColWidth="9.140625" defaultRowHeight="11.25" x14ac:dyDescent="0.2"/>
  <cols>
    <col min="1" max="1" width="4.5703125" style="1" customWidth="1"/>
    <col min="2" max="2" width="5.8554687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0"/>
      <c r="B1" s="20"/>
      <c r="C1" s="25" t="s">
        <v>38</v>
      </c>
      <c r="D1" s="43">
        <f>'Kops a'!A15</f>
        <v>1</v>
      </c>
      <c r="E1" s="20"/>
      <c r="F1" s="20"/>
      <c r="G1" s="20"/>
      <c r="H1" s="20"/>
      <c r="I1" s="20"/>
      <c r="J1" s="20"/>
      <c r="N1" s="24"/>
      <c r="O1" s="25"/>
      <c r="P1" s="26"/>
    </row>
    <row r="2" spans="1:16" x14ac:dyDescent="0.2">
      <c r="A2" s="27"/>
      <c r="B2" s="27"/>
      <c r="C2" s="319" t="s">
        <v>89</v>
      </c>
      <c r="D2" s="319"/>
      <c r="E2" s="319"/>
      <c r="F2" s="319"/>
      <c r="G2" s="319"/>
      <c r="H2" s="319"/>
      <c r="I2" s="319"/>
      <c r="J2" s="27"/>
    </row>
    <row r="3" spans="1:16" x14ac:dyDescent="0.2">
      <c r="A3" s="28"/>
      <c r="B3" s="28"/>
      <c r="C3" s="281" t="s">
        <v>17</v>
      </c>
      <c r="D3" s="281"/>
      <c r="E3" s="281"/>
      <c r="F3" s="281"/>
      <c r="G3" s="281"/>
      <c r="H3" s="281"/>
      <c r="I3" s="281"/>
      <c r="J3" s="28"/>
    </row>
    <row r="4" spans="1:16" x14ac:dyDescent="0.2">
      <c r="A4" s="28"/>
      <c r="B4" s="28"/>
      <c r="C4" s="320" t="s">
        <v>52</v>
      </c>
      <c r="D4" s="320"/>
      <c r="E4" s="320"/>
      <c r="F4" s="320"/>
      <c r="G4" s="320"/>
      <c r="H4" s="320"/>
      <c r="I4" s="320"/>
      <c r="J4" s="28"/>
    </row>
    <row r="5" spans="1:16" ht="11.25" customHeight="1" x14ac:dyDescent="0.2">
      <c r="A5" s="20"/>
      <c r="B5" s="20"/>
      <c r="C5" s="25" t="s">
        <v>5</v>
      </c>
      <c r="D5" s="333" t="str">
        <f>'Kops a'!D6</f>
        <v>Daudzdzīvokļu dzīvojamās ēkas energoefektivitātes paaugstināšana</v>
      </c>
      <c r="E5" s="333"/>
      <c r="F5" s="333"/>
      <c r="G5" s="333"/>
      <c r="H5" s="333"/>
      <c r="I5" s="333"/>
      <c r="J5" s="333"/>
      <c r="K5" s="333"/>
      <c r="L5" s="333"/>
      <c r="M5" s="14"/>
      <c r="N5" s="14"/>
      <c r="O5" s="14"/>
      <c r="P5" s="14"/>
    </row>
    <row r="6" spans="1:16" x14ac:dyDescent="0.2">
      <c r="A6" s="20"/>
      <c r="B6" s="20"/>
      <c r="C6" s="25" t="s">
        <v>6</v>
      </c>
      <c r="D6" s="333" t="str">
        <f>'Kops a'!D7</f>
        <v>Daudzdzīvokļu dzīvojamās ēkas energoefektivitātes paaugstināšana</v>
      </c>
      <c r="E6" s="333"/>
      <c r="F6" s="333"/>
      <c r="G6" s="333"/>
      <c r="H6" s="333"/>
      <c r="I6" s="333"/>
      <c r="J6" s="333"/>
      <c r="K6" s="333"/>
      <c r="L6" s="333"/>
      <c r="M6" s="14"/>
      <c r="N6" s="14"/>
      <c r="O6" s="14"/>
      <c r="P6" s="14"/>
    </row>
    <row r="7" spans="1:16" x14ac:dyDescent="0.2">
      <c r="A7" s="20"/>
      <c r="B7" s="20"/>
      <c r="C7" s="25" t="s">
        <v>7</v>
      </c>
      <c r="D7" s="333" t="str">
        <f>'Kops a'!D8</f>
        <v>Jelgavas iela 24, Olaine, Olaines novads, LV-2114</v>
      </c>
      <c r="E7" s="333"/>
      <c r="F7" s="333"/>
      <c r="G7" s="333"/>
      <c r="H7" s="333"/>
      <c r="I7" s="333"/>
      <c r="J7" s="333"/>
      <c r="K7" s="333"/>
      <c r="L7" s="333"/>
      <c r="M7" s="14"/>
      <c r="N7" s="14"/>
      <c r="O7" s="14"/>
      <c r="P7" s="14"/>
    </row>
    <row r="8" spans="1:16" x14ac:dyDescent="0.2">
      <c r="A8" s="20"/>
      <c r="B8" s="20"/>
      <c r="C8" s="4" t="s">
        <v>20</v>
      </c>
      <c r="D8" s="333" t="str">
        <f>'Kops a'!D9</f>
        <v>Iepirkums Nr. AS OŪS 2021/11_E</v>
      </c>
      <c r="E8" s="333"/>
      <c r="F8" s="333"/>
      <c r="G8" s="333"/>
      <c r="H8" s="333"/>
      <c r="I8" s="333"/>
      <c r="J8" s="333"/>
      <c r="K8" s="333"/>
      <c r="L8" s="333"/>
      <c r="M8" s="14"/>
      <c r="N8" s="14"/>
      <c r="O8" s="14"/>
      <c r="P8" s="14"/>
    </row>
    <row r="9" spans="1:16" ht="11.25" customHeight="1" x14ac:dyDescent="0.2">
      <c r="A9" s="321" t="s">
        <v>299</v>
      </c>
      <c r="B9" s="321"/>
      <c r="C9" s="321"/>
      <c r="D9" s="321"/>
      <c r="E9" s="321"/>
      <c r="F9" s="321"/>
      <c r="G9" s="29"/>
      <c r="H9" s="29"/>
      <c r="I9" s="29"/>
      <c r="J9" s="325" t="s">
        <v>39</v>
      </c>
      <c r="K9" s="325"/>
      <c r="L9" s="325"/>
      <c r="M9" s="325"/>
      <c r="N9" s="332">
        <f>P26</f>
        <v>0</v>
      </c>
      <c r="O9" s="332"/>
      <c r="P9" s="29"/>
    </row>
    <row r="10" spans="1:16" x14ac:dyDescent="0.2">
      <c r="A10" s="30"/>
      <c r="B10" s="31"/>
      <c r="C10" s="4"/>
      <c r="D10" s="20"/>
      <c r="E10" s="20"/>
      <c r="F10" s="20"/>
      <c r="G10" s="20"/>
      <c r="H10" s="20"/>
      <c r="I10" s="20"/>
      <c r="J10" s="20"/>
      <c r="K10" s="20"/>
      <c r="L10" s="27"/>
      <c r="M10" s="27"/>
      <c r="O10" s="73"/>
      <c r="P10" s="71" t="str">
        <f>A32</f>
        <v>Tāme sastādīta 2021. gada __. _________</v>
      </c>
    </row>
    <row r="11" spans="1:16" ht="12" thickBot="1" x14ac:dyDescent="0.25">
      <c r="A11" s="30"/>
      <c r="B11" s="31"/>
      <c r="C11" s="4"/>
      <c r="D11" s="20"/>
      <c r="E11" s="20"/>
      <c r="F11" s="20"/>
      <c r="G11" s="20"/>
      <c r="H11" s="20"/>
      <c r="I11" s="20"/>
      <c r="J11" s="20"/>
      <c r="K11" s="20"/>
      <c r="L11" s="32"/>
      <c r="M11" s="32"/>
      <c r="N11" s="33"/>
      <c r="O11" s="24"/>
      <c r="P11" s="20"/>
    </row>
    <row r="12" spans="1:16" x14ac:dyDescent="0.2">
      <c r="A12" s="293" t="s">
        <v>23</v>
      </c>
      <c r="B12" s="326" t="s">
        <v>40</v>
      </c>
      <c r="C12" s="328" t="s">
        <v>41</v>
      </c>
      <c r="D12" s="330" t="s">
        <v>42</v>
      </c>
      <c r="E12" s="334" t="s">
        <v>43</v>
      </c>
      <c r="F12" s="322" t="s">
        <v>44</v>
      </c>
      <c r="G12" s="323"/>
      <c r="H12" s="323"/>
      <c r="I12" s="323"/>
      <c r="J12" s="323"/>
      <c r="K12" s="324"/>
      <c r="L12" s="322" t="s">
        <v>45</v>
      </c>
      <c r="M12" s="323"/>
      <c r="N12" s="323"/>
      <c r="O12" s="323"/>
      <c r="P12" s="324"/>
    </row>
    <row r="13" spans="1:16" ht="126.75" customHeight="1" thickBot="1" x14ac:dyDescent="0.25">
      <c r="A13" s="294"/>
      <c r="B13" s="327"/>
      <c r="C13" s="329"/>
      <c r="D13" s="331"/>
      <c r="E13" s="335"/>
      <c r="F13" s="34" t="s">
        <v>46</v>
      </c>
      <c r="G13" s="35" t="s">
        <v>47</v>
      </c>
      <c r="H13" s="35" t="s">
        <v>48</v>
      </c>
      <c r="I13" s="35" t="s">
        <v>49</v>
      </c>
      <c r="J13" s="35" t="s">
        <v>50</v>
      </c>
      <c r="K13" s="52" t="s">
        <v>51</v>
      </c>
      <c r="L13" s="34" t="s">
        <v>46</v>
      </c>
      <c r="M13" s="35" t="s">
        <v>48</v>
      </c>
      <c r="N13" s="35" t="s">
        <v>49</v>
      </c>
      <c r="O13" s="35" t="s">
        <v>50</v>
      </c>
      <c r="P13" s="52" t="s">
        <v>51</v>
      </c>
    </row>
    <row r="14" spans="1:16" ht="22.5" x14ac:dyDescent="0.2">
      <c r="A14" s="110">
        <v>1</v>
      </c>
      <c r="B14" s="341" t="s">
        <v>90</v>
      </c>
      <c r="C14" s="94" t="s">
        <v>91</v>
      </c>
      <c r="D14" s="95" t="s">
        <v>99</v>
      </c>
      <c r="E14" s="205">
        <v>289</v>
      </c>
      <c r="F14" s="266"/>
      <c r="G14" s="264"/>
      <c r="H14" s="264">
        <f>ROUND(F14*G14,2)</f>
        <v>0</v>
      </c>
      <c r="I14" s="264"/>
      <c r="J14" s="264"/>
      <c r="K14" s="265">
        <f>SUM(H14:J14)</f>
        <v>0</v>
      </c>
      <c r="L14" s="266">
        <f>ROUND(E14*F14,2)</f>
        <v>0</v>
      </c>
      <c r="M14" s="264">
        <f>ROUND(H14*E14,2)</f>
        <v>0</v>
      </c>
      <c r="N14" s="264">
        <f>ROUND(I14*E14,2)</f>
        <v>0</v>
      </c>
      <c r="O14" s="264">
        <f>ROUND(J14*E14,2)</f>
        <v>0</v>
      </c>
      <c r="P14" s="265">
        <f>SUM(M14:O14)</f>
        <v>0</v>
      </c>
    </row>
    <row r="15" spans="1:16" ht="15" customHeight="1" x14ac:dyDescent="0.2">
      <c r="A15" s="132">
        <v>2</v>
      </c>
      <c r="B15" s="342"/>
      <c r="C15" s="83" t="s">
        <v>92</v>
      </c>
      <c r="D15" s="84" t="s">
        <v>76</v>
      </c>
      <c r="E15" s="168">
        <v>3</v>
      </c>
      <c r="F15" s="266"/>
      <c r="G15" s="264"/>
      <c r="H15" s="264">
        <f t="shared" ref="H15:H25" si="0">ROUND(F15*G15,2)</f>
        <v>0</v>
      </c>
      <c r="I15" s="264"/>
      <c r="J15" s="264"/>
      <c r="K15" s="265">
        <f t="shared" ref="K15:K25" si="1">SUM(H15:J15)</f>
        <v>0</v>
      </c>
      <c r="L15" s="266">
        <f t="shared" ref="L15:L25" si="2">ROUND(E15*F15,2)</f>
        <v>0</v>
      </c>
      <c r="M15" s="264">
        <f t="shared" ref="M15:M25" si="3">ROUND(H15*E15,2)</f>
        <v>0</v>
      </c>
      <c r="N15" s="264">
        <f t="shared" ref="N15:N25" si="4">ROUND(I15*E15,2)</f>
        <v>0</v>
      </c>
      <c r="O15" s="264">
        <f t="shared" ref="O15:O25" si="5">ROUND(J15*E15,2)</f>
        <v>0</v>
      </c>
      <c r="P15" s="265">
        <f t="shared" ref="P15:P25" si="6">SUM(M15:O15)</f>
        <v>0</v>
      </c>
    </row>
    <row r="16" spans="1:16" ht="22.5" x14ac:dyDescent="0.2">
      <c r="A16" s="132">
        <v>3</v>
      </c>
      <c r="B16" s="342"/>
      <c r="C16" s="83" t="s">
        <v>181</v>
      </c>
      <c r="D16" s="84" t="s">
        <v>100</v>
      </c>
      <c r="E16" s="168">
        <v>2</v>
      </c>
      <c r="F16" s="266"/>
      <c r="G16" s="264"/>
      <c r="H16" s="264">
        <f t="shared" si="0"/>
        <v>0</v>
      </c>
      <c r="I16" s="264"/>
      <c r="J16" s="264"/>
      <c r="K16" s="265">
        <f t="shared" si="1"/>
        <v>0</v>
      </c>
      <c r="L16" s="266">
        <f t="shared" si="2"/>
        <v>0</v>
      </c>
      <c r="M16" s="264">
        <f t="shared" si="3"/>
        <v>0</v>
      </c>
      <c r="N16" s="264">
        <f t="shared" si="4"/>
        <v>0</v>
      </c>
      <c r="O16" s="264">
        <f t="shared" si="5"/>
        <v>0</v>
      </c>
      <c r="P16" s="265">
        <f t="shared" si="6"/>
        <v>0</v>
      </c>
    </row>
    <row r="17" spans="1:21" ht="15" customHeight="1" x14ac:dyDescent="0.2">
      <c r="A17" s="132">
        <v>4</v>
      </c>
      <c r="B17" s="342"/>
      <c r="C17" s="83" t="s">
        <v>93</v>
      </c>
      <c r="D17" s="84" t="s">
        <v>100</v>
      </c>
      <c r="E17" s="168">
        <v>1</v>
      </c>
      <c r="F17" s="266"/>
      <c r="G17" s="264"/>
      <c r="H17" s="264">
        <f t="shared" si="0"/>
        <v>0</v>
      </c>
      <c r="I17" s="264"/>
      <c r="J17" s="264"/>
      <c r="K17" s="265">
        <f t="shared" si="1"/>
        <v>0</v>
      </c>
      <c r="L17" s="266">
        <f t="shared" si="2"/>
        <v>0</v>
      </c>
      <c r="M17" s="264">
        <f t="shared" si="3"/>
        <v>0</v>
      </c>
      <c r="N17" s="264">
        <f t="shared" si="4"/>
        <v>0</v>
      </c>
      <c r="O17" s="264">
        <f t="shared" si="5"/>
        <v>0</v>
      </c>
      <c r="P17" s="265">
        <f t="shared" si="6"/>
        <v>0</v>
      </c>
    </row>
    <row r="18" spans="1:21" ht="22.5" x14ac:dyDescent="0.2">
      <c r="A18" s="132">
        <v>5</v>
      </c>
      <c r="B18" s="342"/>
      <c r="C18" s="83" t="s">
        <v>94</v>
      </c>
      <c r="D18" s="84" t="s">
        <v>76</v>
      </c>
      <c r="E18" s="168">
        <v>1</v>
      </c>
      <c r="F18" s="266"/>
      <c r="G18" s="264"/>
      <c r="H18" s="264">
        <f t="shared" si="0"/>
        <v>0</v>
      </c>
      <c r="I18" s="264"/>
      <c r="J18" s="264"/>
      <c r="K18" s="265">
        <f t="shared" si="1"/>
        <v>0</v>
      </c>
      <c r="L18" s="266">
        <f t="shared" si="2"/>
        <v>0</v>
      </c>
      <c r="M18" s="264">
        <f t="shared" si="3"/>
        <v>0</v>
      </c>
      <c r="N18" s="264">
        <f t="shared" si="4"/>
        <v>0</v>
      </c>
      <c r="O18" s="264">
        <f t="shared" si="5"/>
        <v>0</v>
      </c>
      <c r="P18" s="265">
        <f t="shared" si="6"/>
        <v>0</v>
      </c>
    </row>
    <row r="19" spans="1:21" ht="15" customHeight="1" x14ac:dyDescent="0.2">
      <c r="A19" s="132">
        <v>6</v>
      </c>
      <c r="B19" s="342"/>
      <c r="C19" s="237" t="s">
        <v>316</v>
      </c>
      <c r="D19" s="238" t="s">
        <v>304</v>
      </c>
      <c r="E19" s="168">
        <v>1</v>
      </c>
      <c r="F19" s="266"/>
      <c r="G19" s="264"/>
      <c r="H19" s="264">
        <f t="shared" si="0"/>
        <v>0</v>
      </c>
      <c r="I19" s="264"/>
      <c r="J19" s="264"/>
      <c r="K19" s="265">
        <f t="shared" si="1"/>
        <v>0</v>
      </c>
      <c r="L19" s="266">
        <f t="shared" si="2"/>
        <v>0</v>
      </c>
      <c r="M19" s="264">
        <f t="shared" si="3"/>
        <v>0</v>
      </c>
      <c r="N19" s="264">
        <f t="shared" si="4"/>
        <v>0</v>
      </c>
      <c r="O19" s="264">
        <f t="shared" si="5"/>
        <v>0</v>
      </c>
      <c r="P19" s="265">
        <f t="shared" si="6"/>
        <v>0</v>
      </c>
    </row>
    <row r="20" spans="1:21" ht="22.5" x14ac:dyDescent="0.2">
      <c r="A20" s="132">
        <v>7</v>
      </c>
      <c r="B20" s="342"/>
      <c r="C20" s="97" t="s">
        <v>292</v>
      </c>
      <c r="D20" s="96" t="s">
        <v>87</v>
      </c>
      <c r="E20" s="208">
        <v>862</v>
      </c>
      <c r="F20" s="266"/>
      <c r="G20" s="264"/>
      <c r="H20" s="264">
        <f t="shared" si="0"/>
        <v>0</v>
      </c>
      <c r="I20" s="264"/>
      <c r="J20" s="264"/>
      <c r="K20" s="265">
        <f t="shared" si="1"/>
        <v>0</v>
      </c>
      <c r="L20" s="266">
        <f t="shared" si="2"/>
        <v>0</v>
      </c>
      <c r="M20" s="264">
        <f t="shared" si="3"/>
        <v>0</v>
      </c>
      <c r="N20" s="264">
        <f t="shared" si="4"/>
        <v>0</v>
      </c>
      <c r="O20" s="264">
        <f t="shared" si="5"/>
        <v>0</v>
      </c>
      <c r="P20" s="265">
        <f t="shared" si="6"/>
        <v>0</v>
      </c>
      <c r="R20" s="82"/>
      <c r="S20" s="136"/>
      <c r="T20" s="136"/>
      <c r="U20" s="136"/>
    </row>
    <row r="21" spans="1:21" ht="15" customHeight="1" x14ac:dyDescent="0.2">
      <c r="A21" s="132">
        <v>8</v>
      </c>
      <c r="B21" s="342"/>
      <c r="C21" s="83" t="s">
        <v>95</v>
      </c>
      <c r="D21" s="84" t="s">
        <v>100</v>
      </c>
      <c r="E21" s="168">
        <v>6</v>
      </c>
      <c r="F21" s="266"/>
      <c r="G21" s="264"/>
      <c r="H21" s="264">
        <f t="shared" si="0"/>
        <v>0</v>
      </c>
      <c r="I21" s="264"/>
      <c r="J21" s="264"/>
      <c r="K21" s="265">
        <f t="shared" si="1"/>
        <v>0</v>
      </c>
      <c r="L21" s="266">
        <f t="shared" si="2"/>
        <v>0</v>
      </c>
      <c r="M21" s="264">
        <f t="shared" si="3"/>
        <v>0</v>
      </c>
      <c r="N21" s="264">
        <f t="shared" si="4"/>
        <v>0</v>
      </c>
      <c r="O21" s="264">
        <f t="shared" si="5"/>
        <v>0</v>
      </c>
      <c r="P21" s="265">
        <f t="shared" si="6"/>
        <v>0</v>
      </c>
    </row>
    <row r="22" spans="1:21" ht="22.5" x14ac:dyDescent="0.2">
      <c r="A22" s="132">
        <v>9</v>
      </c>
      <c r="B22" s="342"/>
      <c r="C22" s="83" t="s">
        <v>96</v>
      </c>
      <c r="D22" s="84" t="s">
        <v>100</v>
      </c>
      <c r="E22" s="168">
        <v>1</v>
      </c>
      <c r="F22" s="266"/>
      <c r="G22" s="264"/>
      <c r="H22" s="264">
        <f t="shared" si="0"/>
        <v>0</v>
      </c>
      <c r="I22" s="264"/>
      <c r="J22" s="264"/>
      <c r="K22" s="265">
        <f t="shared" si="1"/>
        <v>0</v>
      </c>
      <c r="L22" s="266">
        <f t="shared" si="2"/>
        <v>0</v>
      </c>
      <c r="M22" s="264">
        <f t="shared" si="3"/>
        <v>0</v>
      </c>
      <c r="N22" s="264">
        <f t="shared" si="4"/>
        <v>0</v>
      </c>
      <c r="O22" s="264">
        <f t="shared" si="5"/>
        <v>0</v>
      </c>
      <c r="P22" s="265">
        <f t="shared" si="6"/>
        <v>0</v>
      </c>
    </row>
    <row r="23" spans="1:21" ht="15" customHeight="1" x14ac:dyDescent="0.2">
      <c r="A23" s="132">
        <v>10</v>
      </c>
      <c r="B23" s="342"/>
      <c r="C23" s="83" t="s">
        <v>97</v>
      </c>
      <c r="D23" s="84" t="s">
        <v>100</v>
      </c>
      <c r="E23" s="168">
        <v>1</v>
      </c>
      <c r="F23" s="266"/>
      <c r="G23" s="264"/>
      <c r="H23" s="264">
        <f t="shared" si="0"/>
        <v>0</v>
      </c>
      <c r="I23" s="264"/>
      <c r="J23" s="264"/>
      <c r="K23" s="265">
        <f t="shared" si="1"/>
        <v>0</v>
      </c>
      <c r="L23" s="266">
        <f t="shared" si="2"/>
        <v>0</v>
      </c>
      <c r="M23" s="264">
        <f t="shared" si="3"/>
        <v>0</v>
      </c>
      <c r="N23" s="264">
        <f t="shared" si="4"/>
        <v>0</v>
      </c>
      <c r="O23" s="264">
        <f t="shared" si="5"/>
        <v>0</v>
      </c>
      <c r="P23" s="265">
        <f t="shared" si="6"/>
        <v>0</v>
      </c>
    </row>
    <row r="24" spans="1:21" ht="15" customHeight="1" x14ac:dyDescent="0.2">
      <c r="A24" s="132">
        <v>11</v>
      </c>
      <c r="B24" s="342"/>
      <c r="C24" s="83" t="s">
        <v>98</v>
      </c>
      <c r="D24" s="84" t="s">
        <v>100</v>
      </c>
      <c r="E24" s="168">
        <v>1</v>
      </c>
      <c r="F24" s="266"/>
      <c r="G24" s="264"/>
      <c r="H24" s="264">
        <f t="shared" si="0"/>
        <v>0</v>
      </c>
      <c r="I24" s="264"/>
      <c r="J24" s="264"/>
      <c r="K24" s="265">
        <f t="shared" si="1"/>
        <v>0</v>
      </c>
      <c r="L24" s="266">
        <f t="shared" si="2"/>
        <v>0</v>
      </c>
      <c r="M24" s="264">
        <f t="shared" si="3"/>
        <v>0</v>
      </c>
      <c r="N24" s="264">
        <f t="shared" si="4"/>
        <v>0</v>
      </c>
      <c r="O24" s="264">
        <f t="shared" si="5"/>
        <v>0</v>
      </c>
      <c r="P24" s="265">
        <f t="shared" si="6"/>
        <v>0</v>
      </c>
    </row>
    <row r="25" spans="1:21" ht="23.25" thickBot="1" x14ac:dyDescent="0.25">
      <c r="A25" s="146">
        <v>12</v>
      </c>
      <c r="B25" s="343"/>
      <c r="C25" s="54" t="s">
        <v>206</v>
      </c>
      <c r="D25" s="115" t="s">
        <v>76</v>
      </c>
      <c r="E25" s="169">
        <v>2</v>
      </c>
      <c r="F25" s="266"/>
      <c r="G25" s="264"/>
      <c r="H25" s="264">
        <f t="shared" si="0"/>
        <v>0</v>
      </c>
      <c r="I25" s="264"/>
      <c r="J25" s="264"/>
      <c r="K25" s="265">
        <f t="shared" si="1"/>
        <v>0</v>
      </c>
      <c r="L25" s="266">
        <f t="shared" si="2"/>
        <v>0</v>
      </c>
      <c r="M25" s="264">
        <f t="shared" si="3"/>
        <v>0</v>
      </c>
      <c r="N25" s="264">
        <f t="shared" si="4"/>
        <v>0</v>
      </c>
      <c r="O25" s="264">
        <f t="shared" si="5"/>
        <v>0</v>
      </c>
      <c r="P25" s="265">
        <f t="shared" si="6"/>
        <v>0</v>
      </c>
    </row>
    <row r="26" spans="1:21" ht="12" thickBot="1" x14ac:dyDescent="0.25">
      <c r="A26" s="337" t="s">
        <v>293</v>
      </c>
      <c r="B26" s="338"/>
      <c r="C26" s="338"/>
      <c r="D26" s="338"/>
      <c r="E26" s="338"/>
      <c r="F26" s="339"/>
      <c r="G26" s="339"/>
      <c r="H26" s="339"/>
      <c r="I26" s="339"/>
      <c r="J26" s="339"/>
      <c r="K26" s="340"/>
      <c r="L26" s="116">
        <f>SUM(L14:L25)</f>
        <v>0</v>
      </c>
      <c r="M26" s="117">
        <f>SUM(M14:M25)</f>
        <v>0</v>
      </c>
      <c r="N26" s="117">
        <f>SUM(N14:N25)</f>
        <v>0</v>
      </c>
      <c r="O26" s="117">
        <f>SUM(O14:O25)</f>
        <v>0</v>
      </c>
      <c r="P26" s="118">
        <f>SUM(P14:P25)</f>
        <v>0</v>
      </c>
    </row>
    <row r="27" spans="1:21" x14ac:dyDescent="0.2">
      <c r="A27" s="14"/>
      <c r="B27" s="14"/>
      <c r="C27" s="14"/>
      <c r="D27" s="14"/>
      <c r="E27" s="14"/>
      <c r="F27" s="14"/>
      <c r="G27" s="14"/>
      <c r="H27" s="14"/>
      <c r="I27" s="14"/>
      <c r="J27" s="14"/>
      <c r="K27" s="14"/>
      <c r="L27" s="14"/>
      <c r="M27" s="14"/>
      <c r="N27" s="14"/>
      <c r="O27" s="14"/>
      <c r="P27" s="14"/>
    </row>
    <row r="28" spans="1:21" x14ac:dyDescent="0.2">
      <c r="A28" s="14"/>
      <c r="B28" s="14"/>
      <c r="C28" s="14"/>
      <c r="D28" s="14"/>
      <c r="E28" s="14"/>
      <c r="F28" s="14"/>
      <c r="G28" s="14"/>
      <c r="H28" s="14"/>
      <c r="I28" s="14"/>
      <c r="J28" s="14"/>
      <c r="K28" s="14"/>
      <c r="L28" s="14"/>
      <c r="M28" s="14"/>
      <c r="N28" s="14"/>
      <c r="O28" s="14"/>
      <c r="P28" s="14"/>
    </row>
    <row r="29" spans="1:21" x14ac:dyDescent="0.2">
      <c r="A29" s="1" t="s">
        <v>14</v>
      </c>
      <c r="B29" s="14"/>
      <c r="C29" s="336">
        <f>'Kops a'!C35:H35</f>
        <v>0</v>
      </c>
      <c r="D29" s="336"/>
      <c r="E29" s="336"/>
      <c r="F29" s="336"/>
      <c r="G29" s="336"/>
      <c r="H29" s="336"/>
      <c r="I29" s="14"/>
      <c r="J29" s="14"/>
      <c r="K29" s="14"/>
      <c r="L29" s="14"/>
      <c r="M29" s="14"/>
      <c r="N29" s="14"/>
      <c r="O29" s="14"/>
      <c r="P29" s="14"/>
    </row>
    <row r="30" spans="1:21" x14ac:dyDescent="0.2">
      <c r="A30" s="14"/>
      <c r="B30" s="14"/>
      <c r="C30" s="272" t="s">
        <v>15</v>
      </c>
      <c r="D30" s="272"/>
      <c r="E30" s="272"/>
      <c r="F30" s="272"/>
      <c r="G30" s="272"/>
      <c r="H30" s="272"/>
      <c r="I30" s="14"/>
      <c r="J30" s="14"/>
      <c r="K30" s="14"/>
      <c r="L30" s="14"/>
      <c r="M30" s="14"/>
      <c r="N30" s="14"/>
      <c r="O30" s="14"/>
      <c r="P30" s="14"/>
    </row>
    <row r="31" spans="1:21" x14ac:dyDescent="0.2">
      <c r="A31" s="14"/>
      <c r="B31" s="14"/>
      <c r="C31" s="14"/>
      <c r="D31" s="14"/>
      <c r="E31" s="14"/>
      <c r="F31" s="14"/>
      <c r="G31" s="14"/>
      <c r="H31" s="14"/>
      <c r="I31" s="14"/>
      <c r="J31" s="14"/>
      <c r="K31" s="14"/>
      <c r="L31" s="14"/>
      <c r="M31" s="14"/>
      <c r="N31" s="14"/>
      <c r="O31" s="14"/>
      <c r="P31" s="14"/>
    </row>
    <row r="32" spans="1:21" x14ac:dyDescent="0.2">
      <c r="A32" s="69" t="str">
        <f>'Kops a'!A38</f>
        <v>Tāme sastādīta 2021. gada __. _________</v>
      </c>
      <c r="B32" s="70"/>
      <c r="C32" s="70"/>
      <c r="D32" s="70"/>
      <c r="E32" s="14"/>
      <c r="F32" s="14"/>
      <c r="G32" s="14"/>
      <c r="H32" s="14"/>
      <c r="I32" s="14"/>
      <c r="J32" s="14"/>
      <c r="K32" s="14"/>
      <c r="L32" s="14"/>
      <c r="M32" s="14"/>
      <c r="N32" s="14"/>
      <c r="O32" s="14"/>
      <c r="P32" s="14"/>
    </row>
    <row r="33" spans="1:16" x14ac:dyDescent="0.2">
      <c r="A33" s="14"/>
      <c r="B33" s="14"/>
      <c r="C33" s="14"/>
      <c r="D33" s="14"/>
      <c r="E33" s="14"/>
      <c r="F33" s="14"/>
      <c r="G33" s="14"/>
      <c r="H33" s="14"/>
      <c r="I33" s="14"/>
      <c r="J33" s="14"/>
      <c r="K33" s="14"/>
      <c r="L33" s="14"/>
      <c r="M33" s="14"/>
      <c r="N33" s="14"/>
      <c r="O33" s="14"/>
      <c r="P33" s="14"/>
    </row>
    <row r="34" spans="1:16" x14ac:dyDescent="0.2">
      <c r="A34" s="1" t="s">
        <v>37</v>
      </c>
      <c r="B34" s="14"/>
      <c r="C34" s="336">
        <f>'Kops a'!C40:H40</f>
        <v>0</v>
      </c>
      <c r="D34" s="336"/>
      <c r="E34" s="336"/>
      <c r="F34" s="336"/>
      <c r="G34" s="336"/>
      <c r="H34" s="336"/>
      <c r="I34" s="14"/>
      <c r="J34" s="14"/>
      <c r="K34" s="14"/>
      <c r="L34" s="14"/>
      <c r="M34" s="14"/>
      <c r="N34" s="14"/>
      <c r="O34" s="14"/>
      <c r="P34" s="14"/>
    </row>
    <row r="35" spans="1:16" x14ac:dyDescent="0.2">
      <c r="A35" s="14"/>
      <c r="B35" s="14"/>
      <c r="C35" s="272" t="s">
        <v>15</v>
      </c>
      <c r="D35" s="272"/>
      <c r="E35" s="272"/>
      <c r="F35" s="272"/>
      <c r="G35" s="272"/>
      <c r="H35" s="272"/>
      <c r="I35" s="14"/>
      <c r="J35" s="14"/>
      <c r="K35" s="14"/>
      <c r="L35" s="14"/>
      <c r="M35" s="14"/>
      <c r="N35" s="14"/>
      <c r="O35" s="14"/>
      <c r="P35" s="14"/>
    </row>
    <row r="36" spans="1:16" x14ac:dyDescent="0.2">
      <c r="A36" s="14"/>
      <c r="B36" s="14"/>
      <c r="C36" s="14"/>
      <c r="D36" s="14"/>
      <c r="E36" s="14"/>
      <c r="F36" s="14"/>
      <c r="G36" s="14"/>
      <c r="H36" s="14"/>
      <c r="I36" s="14"/>
      <c r="J36" s="14"/>
      <c r="K36" s="14"/>
      <c r="L36" s="14"/>
      <c r="M36" s="14"/>
      <c r="N36" s="14"/>
      <c r="O36" s="14"/>
      <c r="P36" s="14"/>
    </row>
    <row r="37" spans="1:16" x14ac:dyDescent="0.2">
      <c r="A37" s="69" t="s">
        <v>54</v>
      </c>
      <c r="B37" s="70"/>
      <c r="C37" s="74">
        <f>'Kops a'!C43</f>
        <v>0</v>
      </c>
      <c r="D37" s="42"/>
      <c r="E37" s="14"/>
      <c r="F37" s="14"/>
      <c r="G37" s="14"/>
      <c r="H37" s="14"/>
      <c r="I37" s="14"/>
      <c r="J37" s="14"/>
      <c r="K37" s="14"/>
      <c r="L37" s="14"/>
      <c r="M37" s="14"/>
      <c r="N37" s="14"/>
      <c r="O37" s="14"/>
      <c r="P37" s="14"/>
    </row>
    <row r="38" spans="1:16" x14ac:dyDescent="0.2">
      <c r="A38" s="14"/>
      <c r="B38" s="14"/>
      <c r="C38" s="14"/>
      <c r="D38" s="14"/>
      <c r="E38" s="14"/>
      <c r="F38" s="14"/>
      <c r="G38" s="14"/>
      <c r="H38" s="14"/>
      <c r="I38" s="14"/>
      <c r="J38" s="14"/>
      <c r="K38" s="14"/>
      <c r="L38" s="14"/>
      <c r="M38" s="14"/>
      <c r="N38" s="14"/>
      <c r="O38" s="14"/>
      <c r="P38" s="14"/>
    </row>
  </sheetData>
  <mergeCells count="23">
    <mergeCell ref="E12:E13"/>
    <mergeCell ref="C34:H34"/>
    <mergeCell ref="C35:H35"/>
    <mergeCell ref="C29:H29"/>
    <mergeCell ref="C30:H30"/>
    <mergeCell ref="A26:K26"/>
    <mergeCell ref="B14:B25"/>
    <mergeCell ref="C2:I2"/>
    <mergeCell ref="C3:I3"/>
    <mergeCell ref="C4:I4"/>
    <mergeCell ref="A9:F9"/>
    <mergeCell ref="F12:K12"/>
    <mergeCell ref="J9:M9"/>
    <mergeCell ref="L12:P12"/>
    <mergeCell ref="A12:A13"/>
    <mergeCell ref="B12:B13"/>
    <mergeCell ref="C12:C13"/>
    <mergeCell ref="D12:D13"/>
    <mergeCell ref="N9:O9"/>
    <mergeCell ref="D5:L5"/>
    <mergeCell ref="D6:L6"/>
    <mergeCell ref="D7:L7"/>
    <mergeCell ref="D8:L8"/>
  </mergeCells>
  <conditionalFormatting sqref="A14:E14 C15:E24 A15:A25">
    <cfRule type="cellIs" dxfId="322" priority="29" operator="equal">
      <formula>0</formula>
    </cfRule>
  </conditionalFormatting>
  <conditionalFormatting sqref="N9:O9">
    <cfRule type="cellIs" dxfId="321" priority="27" operator="equal">
      <formula>0</formula>
    </cfRule>
  </conditionalFormatting>
  <conditionalFormatting sqref="A9:F9">
    <cfRule type="containsText" dxfId="320" priority="25"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319" priority="24" operator="equal">
      <formula>0</formula>
    </cfRule>
  </conditionalFormatting>
  <conditionalFormatting sqref="O10:P10">
    <cfRule type="cellIs" dxfId="318" priority="23" operator="equal">
      <formula>"20__. gada __. _________"</formula>
    </cfRule>
  </conditionalFormatting>
  <conditionalFormatting sqref="A26:K26">
    <cfRule type="containsText" dxfId="317" priority="21" operator="containsText" text="Tiešās izmaksas kopā, t. sk. darba devēja sociālais nodoklis __.__% ">
      <formula>NOT(ISERROR(SEARCH("Tiešās izmaksas kopā, t. sk. darba devēja sociālais nodoklis __.__% ",A26)))</formula>
    </cfRule>
  </conditionalFormatting>
  <conditionalFormatting sqref="C34:H34">
    <cfRule type="cellIs" dxfId="316" priority="18" operator="equal">
      <formula>0</formula>
    </cfRule>
  </conditionalFormatting>
  <conditionalFormatting sqref="C29:H29">
    <cfRule type="cellIs" dxfId="315" priority="17" operator="equal">
      <formula>0</formula>
    </cfRule>
  </conditionalFormatting>
  <conditionalFormatting sqref="L26:P26">
    <cfRule type="cellIs" dxfId="314" priority="16" operator="equal">
      <formula>0</formula>
    </cfRule>
  </conditionalFormatting>
  <conditionalFormatting sqref="C4:I4">
    <cfRule type="cellIs" dxfId="313" priority="15" operator="equal">
      <formula>0</formula>
    </cfRule>
  </conditionalFormatting>
  <conditionalFormatting sqref="D5:L8">
    <cfRule type="cellIs" dxfId="312" priority="13" operator="equal">
      <formula>0</formula>
    </cfRule>
  </conditionalFormatting>
  <conditionalFormatting sqref="C34:H34 C37 C29:H29">
    <cfRule type="cellIs" dxfId="311" priority="12" operator="equal">
      <formula>0</formula>
    </cfRule>
  </conditionalFormatting>
  <conditionalFormatting sqref="D1">
    <cfRule type="cellIs" dxfId="310" priority="11" operator="equal">
      <formula>0</formula>
    </cfRule>
  </conditionalFormatting>
  <conditionalFormatting sqref="C25:D25">
    <cfRule type="cellIs" dxfId="309" priority="8" operator="equal">
      <formula>0</formula>
    </cfRule>
  </conditionalFormatting>
  <conditionalFormatting sqref="E25">
    <cfRule type="cellIs" dxfId="308" priority="4" operator="equal">
      <formula>0</formula>
    </cfRule>
  </conditionalFormatting>
  <conditionalFormatting sqref="F14:G25 I14:J25">
    <cfRule type="cellIs" dxfId="307" priority="2" operator="equal">
      <formula>0</formula>
    </cfRule>
  </conditionalFormatting>
  <conditionalFormatting sqref="H14:H25 K14:P25">
    <cfRule type="cellIs" dxfId="306" priority="1" operator="equal">
      <formula>0</formula>
    </cfRule>
  </conditionalFormatting>
  <pageMargins left="1.2649999999999999" right="0.7" top="0.75" bottom="0.75" header="0.3" footer="0.3"/>
  <pageSetup paperSize="9" scale="88"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20" operator="containsText" id="{BC596309-6EE4-47E0-A590-F3D2F6DA868B}">
            <xm:f>NOT(ISERROR(SEARCH("Tāme sastādīta ____. gada ___. ______________",A32)))</xm:f>
            <xm:f>"Tāme sastādīta ____. gada ___. ______________"</xm:f>
            <x14:dxf>
              <font>
                <color auto="1"/>
              </font>
              <fill>
                <patternFill>
                  <bgColor rgb="FFC6EFCE"/>
                </patternFill>
              </fill>
            </x14:dxf>
          </x14:cfRule>
          <xm:sqref>A32</xm:sqref>
        </x14:conditionalFormatting>
        <x14:conditionalFormatting xmlns:xm="http://schemas.microsoft.com/office/excel/2006/main">
          <x14:cfRule type="containsText" priority="19" operator="containsText" id="{A5053C80-E745-4777-A201-BBBD02E74FC0}">
            <xm:f>NOT(ISERROR(SEARCH("Sertifikāta Nr. _________________________________",A37)))</xm:f>
            <xm:f>"Sertifikāta Nr. _________________________________"</xm:f>
            <x14:dxf>
              <font>
                <color auto="1"/>
              </font>
              <fill>
                <patternFill>
                  <bgColor rgb="FFC6EFCE"/>
                </patternFill>
              </fill>
            </x14:dxf>
          </x14:cfRule>
          <xm:sqref>A37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Z39"/>
  <sheetViews>
    <sheetView view="pageBreakPreview" topLeftCell="A10" zoomScale="60" zoomScaleNormal="85" workbookViewId="0">
      <selection activeCell="L36" sqref="L36"/>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26" x14ac:dyDescent="0.2">
      <c r="A1" s="20"/>
      <c r="B1" s="20"/>
      <c r="C1" s="25" t="s">
        <v>38</v>
      </c>
      <c r="D1" s="43">
        <f>'Kops a'!A16</f>
        <v>2</v>
      </c>
      <c r="E1" s="20"/>
      <c r="F1" s="20"/>
      <c r="G1" s="20"/>
      <c r="H1" s="20"/>
      <c r="I1" s="20"/>
      <c r="J1" s="20"/>
      <c r="N1" s="24"/>
      <c r="O1" s="25"/>
      <c r="P1" s="26"/>
    </row>
    <row r="2" spans="1:26" x14ac:dyDescent="0.2">
      <c r="A2" s="27"/>
      <c r="B2" s="27"/>
      <c r="C2" s="319" t="s">
        <v>102</v>
      </c>
      <c r="D2" s="319"/>
      <c r="E2" s="319"/>
      <c r="F2" s="319"/>
      <c r="G2" s="319"/>
      <c r="H2" s="319"/>
      <c r="I2" s="319"/>
      <c r="J2" s="27"/>
    </row>
    <row r="3" spans="1:26" x14ac:dyDescent="0.2">
      <c r="A3" s="28"/>
      <c r="B3" s="28"/>
      <c r="C3" s="281" t="s">
        <v>17</v>
      </c>
      <c r="D3" s="281"/>
      <c r="E3" s="281"/>
      <c r="F3" s="281"/>
      <c r="G3" s="281"/>
      <c r="H3" s="281"/>
      <c r="I3" s="281"/>
      <c r="J3" s="28"/>
    </row>
    <row r="4" spans="1:26" x14ac:dyDescent="0.2">
      <c r="A4" s="28"/>
      <c r="B4" s="28"/>
      <c r="C4" s="320" t="s">
        <v>52</v>
      </c>
      <c r="D4" s="320"/>
      <c r="E4" s="320"/>
      <c r="F4" s="320"/>
      <c r="G4" s="320"/>
      <c r="H4" s="320"/>
      <c r="I4" s="320"/>
      <c r="J4" s="28"/>
    </row>
    <row r="5" spans="1:26" x14ac:dyDescent="0.2">
      <c r="A5" s="20"/>
      <c r="B5" s="20"/>
      <c r="C5" s="25" t="s">
        <v>5</v>
      </c>
      <c r="D5" s="333" t="str">
        <f>'Kops a'!D6</f>
        <v>Daudzdzīvokļu dzīvojamās ēkas energoefektivitātes paaugstināšana</v>
      </c>
      <c r="E5" s="333"/>
      <c r="F5" s="333"/>
      <c r="G5" s="333"/>
      <c r="H5" s="333"/>
      <c r="I5" s="333"/>
      <c r="J5" s="333"/>
      <c r="K5" s="333"/>
      <c r="L5" s="333"/>
      <c r="M5" s="14"/>
      <c r="N5" s="14"/>
      <c r="O5" s="14"/>
      <c r="P5" s="14"/>
    </row>
    <row r="6" spans="1:26" x14ac:dyDescent="0.2">
      <c r="A6" s="20"/>
      <c r="B6" s="20"/>
      <c r="C6" s="25" t="s">
        <v>6</v>
      </c>
      <c r="D6" s="333" t="str">
        <f>'Kops a'!D7</f>
        <v>Daudzdzīvokļu dzīvojamās ēkas energoefektivitātes paaugstināšana</v>
      </c>
      <c r="E6" s="333"/>
      <c r="F6" s="333"/>
      <c r="G6" s="333"/>
      <c r="H6" s="333"/>
      <c r="I6" s="333"/>
      <c r="J6" s="333"/>
      <c r="K6" s="333"/>
      <c r="L6" s="333"/>
      <c r="M6" s="14"/>
      <c r="N6" s="14"/>
      <c r="O6" s="14"/>
      <c r="P6" s="14"/>
    </row>
    <row r="7" spans="1:26" x14ac:dyDescent="0.2">
      <c r="A7" s="20"/>
      <c r="B7" s="20"/>
      <c r="C7" s="25" t="s">
        <v>7</v>
      </c>
      <c r="D7" s="333" t="str">
        <f>'Kops a'!D8</f>
        <v>Jelgavas iela 24, Olaine, Olaines novads, LV-2114</v>
      </c>
      <c r="E7" s="333"/>
      <c r="F7" s="333"/>
      <c r="G7" s="333"/>
      <c r="H7" s="333"/>
      <c r="I7" s="333"/>
      <c r="J7" s="333"/>
      <c r="K7" s="333"/>
      <c r="L7" s="333"/>
      <c r="M7" s="14"/>
      <c r="N7" s="14"/>
      <c r="O7" s="14"/>
      <c r="P7" s="14"/>
    </row>
    <row r="8" spans="1:26" x14ac:dyDescent="0.2">
      <c r="A8" s="20"/>
      <c r="B8" s="20"/>
      <c r="C8" s="4" t="s">
        <v>20</v>
      </c>
      <c r="D8" s="333" t="str">
        <f>'Kops a'!D9</f>
        <v>Iepirkums Nr. AS OŪS 2021/11_E</v>
      </c>
      <c r="E8" s="333"/>
      <c r="F8" s="333"/>
      <c r="G8" s="333"/>
      <c r="H8" s="333"/>
      <c r="I8" s="333"/>
      <c r="J8" s="333"/>
      <c r="K8" s="333"/>
      <c r="L8" s="333"/>
      <c r="M8" s="14"/>
      <c r="N8" s="14"/>
      <c r="O8" s="14"/>
      <c r="P8" s="14"/>
    </row>
    <row r="9" spans="1:26" ht="11.25" customHeight="1" x14ac:dyDescent="0.2">
      <c r="A9" s="321" t="s">
        <v>300</v>
      </c>
      <c r="B9" s="321"/>
      <c r="C9" s="321"/>
      <c r="D9" s="321"/>
      <c r="E9" s="321"/>
      <c r="F9" s="321"/>
      <c r="G9" s="29"/>
      <c r="H9" s="29"/>
      <c r="I9" s="29"/>
      <c r="J9" s="325" t="s">
        <v>39</v>
      </c>
      <c r="K9" s="325"/>
      <c r="L9" s="325"/>
      <c r="M9" s="325"/>
      <c r="N9" s="332">
        <f>P27</f>
        <v>0</v>
      </c>
      <c r="O9" s="332"/>
      <c r="P9" s="29"/>
    </row>
    <row r="10" spans="1:26" x14ac:dyDescent="0.2">
      <c r="A10" s="30"/>
      <c r="B10" s="31"/>
      <c r="C10" s="4"/>
      <c r="D10" s="20"/>
      <c r="E10" s="20"/>
      <c r="F10" s="20"/>
      <c r="G10" s="20"/>
      <c r="H10" s="20"/>
      <c r="I10" s="20"/>
      <c r="J10" s="20"/>
      <c r="K10" s="20"/>
      <c r="L10" s="27"/>
      <c r="M10" s="27"/>
      <c r="O10" s="72"/>
      <c r="P10" s="71" t="str">
        <f>A33</f>
        <v>Tāme sastādīta 2021. gada __. _________</v>
      </c>
    </row>
    <row r="11" spans="1:26" ht="12" thickBot="1" x14ac:dyDescent="0.25">
      <c r="A11" s="30"/>
      <c r="B11" s="31"/>
      <c r="C11" s="4"/>
      <c r="D11" s="20"/>
      <c r="E11" s="20"/>
      <c r="F11" s="20"/>
      <c r="G11" s="20"/>
      <c r="H11" s="20"/>
      <c r="I11" s="20"/>
      <c r="J11" s="20"/>
      <c r="K11" s="20"/>
      <c r="L11" s="32"/>
      <c r="M11" s="32"/>
      <c r="N11" s="33"/>
      <c r="O11" s="24"/>
      <c r="P11" s="20"/>
    </row>
    <row r="12" spans="1:26" x14ac:dyDescent="0.2">
      <c r="A12" s="293" t="s">
        <v>23</v>
      </c>
      <c r="B12" s="326" t="s">
        <v>40</v>
      </c>
      <c r="C12" s="328" t="s">
        <v>41</v>
      </c>
      <c r="D12" s="330" t="s">
        <v>42</v>
      </c>
      <c r="E12" s="334" t="s">
        <v>43</v>
      </c>
      <c r="F12" s="344" t="s">
        <v>44</v>
      </c>
      <c r="G12" s="328"/>
      <c r="H12" s="328"/>
      <c r="I12" s="328"/>
      <c r="J12" s="328"/>
      <c r="K12" s="345"/>
      <c r="L12" s="344" t="s">
        <v>45</v>
      </c>
      <c r="M12" s="328"/>
      <c r="N12" s="328"/>
      <c r="O12" s="328"/>
      <c r="P12" s="345"/>
    </row>
    <row r="13" spans="1:26" ht="126.75" customHeight="1" thickBot="1" x14ac:dyDescent="0.25">
      <c r="A13" s="347"/>
      <c r="B13" s="348"/>
      <c r="C13" s="349"/>
      <c r="D13" s="350"/>
      <c r="E13" s="351"/>
      <c r="F13" s="34" t="s">
        <v>46</v>
      </c>
      <c r="G13" s="35" t="s">
        <v>47</v>
      </c>
      <c r="H13" s="35" t="s">
        <v>48</v>
      </c>
      <c r="I13" s="35" t="s">
        <v>49</v>
      </c>
      <c r="J13" s="35" t="s">
        <v>50</v>
      </c>
      <c r="K13" s="52" t="s">
        <v>51</v>
      </c>
      <c r="L13" s="34" t="s">
        <v>46</v>
      </c>
      <c r="M13" s="35" t="s">
        <v>48</v>
      </c>
      <c r="N13" s="35" t="s">
        <v>49</v>
      </c>
      <c r="O13" s="35" t="s">
        <v>50</v>
      </c>
      <c r="P13" s="52" t="s">
        <v>51</v>
      </c>
      <c r="Q13" s="82"/>
      <c r="R13" s="82"/>
      <c r="S13" s="82"/>
      <c r="T13" s="82"/>
      <c r="U13" s="82"/>
      <c r="V13" s="82"/>
      <c r="W13" s="82"/>
      <c r="X13" s="82"/>
      <c r="Y13" s="82"/>
    </row>
    <row r="14" spans="1:26" ht="33.75" x14ac:dyDescent="0.2">
      <c r="A14" s="192">
        <v>1</v>
      </c>
      <c r="B14" s="341" t="s">
        <v>104</v>
      </c>
      <c r="C14" s="94" t="s">
        <v>182</v>
      </c>
      <c r="D14" s="90" t="s">
        <v>76</v>
      </c>
      <c r="E14" s="193">
        <v>1</v>
      </c>
      <c r="F14" s="266"/>
      <c r="G14" s="264"/>
      <c r="H14" s="264">
        <f>ROUND(F14*G14,2)</f>
        <v>0</v>
      </c>
      <c r="I14" s="264"/>
      <c r="J14" s="264"/>
      <c r="K14" s="265">
        <f>SUM(H14:J14)</f>
        <v>0</v>
      </c>
      <c r="L14" s="266">
        <f>ROUND(E14*F14,2)</f>
        <v>0</v>
      </c>
      <c r="M14" s="264">
        <f>ROUND(H14*E14,2)</f>
        <v>0</v>
      </c>
      <c r="N14" s="264">
        <f>ROUND(I14*E14,2)</f>
        <v>0</v>
      </c>
      <c r="O14" s="264">
        <f>ROUND(J14*E14,2)</f>
        <v>0</v>
      </c>
      <c r="P14" s="265">
        <f>SUM(M14:O14)</f>
        <v>0</v>
      </c>
      <c r="Q14" s="82"/>
      <c r="R14" s="82"/>
      <c r="S14" s="82"/>
      <c r="T14" s="82"/>
      <c r="U14" s="82"/>
      <c r="V14" s="82"/>
      <c r="W14" s="82"/>
      <c r="X14" s="82"/>
      <c r="Y14" s="82"/>
      <c r="Z14" s="82"/>
    </row>
    <row r="15" spans="1:26" s="82" customFormat="1" ht="15" customHeight="1" x14ac:dyDescent="0.2">
      <c r="A15" s="162">
        <v>2</v>
      </c>
      <c r="B15" s="342"/>
      <c r="C15" s="157" t="s">
        <v>208</v>
      </c>
      <c r="D15" s="96" t="s">
        <v>100</v>
      </c>
      <c r="E15" s="158">
        <v>22</v>
      </c>
      <c r="F15" s="266"/>
      <c r="G15" s="264"/>
      <c r="H15" s="264">
        <f t="shared" ref="H15:H26" si="0">ROUND(F15*G15,2)</f>
        <v>0</v>
      </c>
      <c r="I15" s="264"/>
      <c r="J15" s="264"/>
      <c r="K15" s="265">
        <f t="shared" ref="K15:K26" si="1">SUM(H15:J15)</f>
        <v>0</v>
      </c>
      <c r="L15" s="266">
        <f t="shared" ref="L15:L26" si="2">ROUND(E15*F15,2)</f>
        <v>0</v>
      </c>
      <c r="M15" s="264">
        <f t="shared" ref="M15:M26" si="3">ROUND(H15*E15,2)</f>
        <v>0</v>
      </c>
      <c r="N15" s="264">
        <f t="shared" ref="N15:N26" si="4">ROUND(I15*E15,2)</f>
        <v>0</v>
      </c>
      <c r="O15" s="264">
        <f t="shared" ref="O15:O26" si="5">ROUND(J15*E15,2)</f>
        <v>0</v>
      </c>
      <c r="P15" s="265">
        <f t="shared" ref="P15:P26" si="6">SUM(M15:O15)</f>
        <v>0</v>
      </c>
    </row>
    <row r="16" spans="1:26" s="82" customFormat="1" ht="15" customHeight="1" x14ac:dyDescent="0.2">
      <c r="A16" s="162">
        <v>3</v>
      </c>
      <c r="B16" s="342"/>
      <c r="C16" s="157" t="s">
        <v>209</v>
      </c>
      <c r="D16" s="96" t="s">
        <v>73</v>
      </c>
      <c r="E16" s="158">
        <v>88</v>
      </c>
      <c r="F16" s="266"/>
      <c r="G16" s="264"/>
      <c r="H16" s="264">
        <f t="shared" si="0"/>
        <v>0</v>
      </c>
      <c r="I16" s="264"/>
      <c r="J16" s="264"/>
      <c r="K16" s="265">
        <f t="shared" si="1"/>
        <v>0</v>
      </c>
      <c r="L16" s="266">
        <f t="shared" si="2"/>
        <v>0</v>
      </c>
      <c r="M16" s="264">
        <f t="shared" si="3"/>
        <v>0</v>
      </c>
      <c r="N16" s="264">
        <f t="shared" si="4"/>
        <v>0</v>
      </c>
      <c r="O16" s="264">
        <f t="shared" si="5"/>
        <v>0</v>
      </c>
      <c r="P16" s="265">
        <f t="shared" si="6"/>
        <v>0</v>
      </c>
    </row>
    <row r="17" spans="1:26" ht="22.5" x14ac:dyDescent="0.2">
      <c r="A17" s="112">
        <v>4</v>
      </c>
      <c r="B17" s="342"/>
      <c r="C17" s="97" t="s">
        <v>183</v>
      </c>
      <c r="D17" s="96" t="s">
        <v>99</v>
      </c>
      <c r="E17" s="141">
        <v>520.04999999999995</v>
      </c>
      <c r="F17" s="266"/>
      <c r="G17" s="264"/>
      <c r="H17" s="264">
        <f t="shared" si="0"/>
        <v>0</v>
      </c>
      <c r="I17" s="264"/>
      <c r="J17" s="264"/>
      <c r="K17" s="265">
        <f t="shared" si="1"/>
        <v>0</v>
      </c>
      <c r="L17" s="266">
        <f t="shared" si="2"/>
        <v>0</v>
      </c>
      <c r="M17" s="264">
        <f t="shared" si="3"/>
        <v>0</v>
      </c>
      <c r="N17" s="264">
        <f t="shared" si="4"/>
        <v>0</v>
      </c>
      <c r="O17" s="264">
        <f t="shared" si="5"/>
        <v>0</v>
      </c>
      <c r="P17" s="265">
        <f t="shared" si="6"/>
        <v>0</v>
      </c>
      <c r="Q17" s="82"/>
      <c r="R17" s="82"/>
      <c r="S17" s="82"/>
      <c r="T17" s="82"/>
      <c r="U17" s="82"/>
      <c r="V17" s="82"/>
      <c r="W17" s="82"/>
      <c r="X17" s="82"/>
      <c r="Y17" s="82"/>
      <c r="Z17" s="82"/>
    </row>
    <row r="18" spans="1:26" ht="22.5" x14ac:dyDescent="0.2">
      <c r="A18" s="112">
        <v>5</v>
      </c>
      <c r="B18" s="342"/>
      <c r="C18" s="241" t="s">
        <v>207</v>
      </c>
      <c r="D18" s="240" t="s">
        <v>100</v>
      </c>
      <c r="E18" s="247">
        <v>120</v>
      </c>
      <c r="F18" s="266"/>
      <c r="G18" s="264"/>
      <c r="H18" s="264">
        <f t="shared" si="0"/>
        <v>0</v>
      </c>
      <c r="I18" s="264"/>
      <c r="J18" s="264"/>
      <c r="K18" s="265">
        <f t="shared" si="1"/>
        <v>0</v>
      </c>
      <c r="L18" s="266">
        <f t="shared" si="2"/>
        <v>0</v>
      </c>
      <c r="M18" s="264">
        <f t="shared" si="3"/>
        <v>0</v>
      </c>
      <c r="N18" s="264">
        <f t="shared" si="4"/>
        <v>0</v>
      </c>
      <c r="O18" s="264">
        <f t="shared" si="5"/>
        <v>0</v>
      </c>
      <c r="P18" s="265">
        <f t="shared" si="6"/>
        <v>0</v>
      </c>
      <c r="Q18" s="82"/>
      <c r="R18" s="82"/>
      <c r="S18" s="82"/>
      <c r="T18" s="82"/>
      <c r="U18" s="82"/>
      <c r="V18" s="82"/>
      <c r="W18" s="82"/>
      <c r="X18" s="82"/>
      <c r="Y18" s="82"/>
      <c r="Z18" s="82"/>
    </row>
    <row r="19" spans="1:26" ht="15" customHeight="1" x14ac:dyDescent="0.2">
      <c r="A19" s="112">
        <v>6</v>
      </c>
      <c r="B19" s="342"/>
      <c r="C19" s="241" t="s">
        <v>317</v>
      </c>
      <c r="D19" s="240" t="s">
        <v>100</v>
      </c>
      <c r="E19" s="244">
        <v>12</v>
      </c>
      <c r="F19" s="266"/>
      <c r="G19" s="264"/>
      <c r="H19" s="264">
        <f t="shared" si="0"/>
        <v>0</v>
      </c>
      <c r="I19" s="264"/>
      <c r="J19" s="264"/>
      <c r="K19" s="265">
        <f t="shared" si="1"/>
        <v>0</v>
      </c>
      <c r="L19" s="266">
        <f t="shared" si="2"/>
        <v>0</v>
      </c>
      <c r="M19" s="264">
        <f t="shared" si="3"/>
        <v>0</v>
      </c>
      <c r="N19" s="264">
        <f t="shared" si="4"/>
        <v>0</v>
      </c>
      <c r="O19" s="264">
        <f t="shared" si="5"/>
        <v>0</v>
      </c>
      <c r="P19" s="265">
        <f t="shared" si="6"/>
        <v>0</v>
      </c>
      <c r="Q19" s="82"/>
      <c r="R19" s="82"/>
      <c r="S19" s="82"/>
      <c r="T19" s="82"/>
      <c r="U19" s="82"/>
      <c r="V19" s="82"/>
      <c r="W19" s="82"/>
      <c r="X19" s="82"/>
      <c r="Y19" s="82"/>
      <c r="Z19" s="82"/>
    </row>
    <row r="20" spans="1:26" s="82" customFormat="1" ht="15" customHeight="1" x14ac:dyDescent="0.2">
      <c r="A20" s="162">
        <v>7</v>
      </c>
      <c r="B20" s="342"/>
      <c r="C20" s="241" t="s">
        <v>210</v>
      </c>
      <c r="D20" s="240" t="s">
        <v>100</v>
      </c>
      <c r="E20" s="247">
        <v>72</v>
      </c>
      <c r="F20" s="266"/>
      <c r="G20" s="264"/>
      <c r="H20" s="264">
        <f t="shared" si="0"/>
        <v>0</v>
      </c>
      <c r="I20" s="264"/>
      <c r="J20" s="264"/>
      <c r="K20" s="265">
        <f t="shared" si="1"/>
        <v>0</v>
      </c>
      <c r="L20" s="266">
        <f t="shared" si="2"/>
        <v>0</v>
      </c>
      <c r="M20" s="264">
        <f t="shared" si="3"/>
        <v>0</v>
      </c>
      <c r="N20" s="264">
        <f t="shared" si="4"/>
        <v>0</v>
      </c>
      <c r="O20" s="264">
        <f t="shared" si="5"/>
        <v>0</v>
      </c>
      <c r="P20" s="265">
        <f t="shared" si="6"/>
        <v>0</v>
      </c>
    </row>
    <row r="21" spans="1:26" s="82" customFormat="1" ht="15" customHeight="1" x14ac:dyDescent="0.2">
      <c r="A21" s="162">
        <v>8</v>
      </c>
      <c r="B21" s="342"/>
      <c r="C21" s="241" t="s">
        <v>211</v>
      </c>
      <c r="D21" s="239" t="s">
        <v>76</v>
      </c>
      <c r="E21" s="244">
        <v>6</v>
      </c>
      <c r="F21" s="266"/>
      <c r="G21" s="264"/>
      <c r="H21" s="264">
        <f t="shared" si="0"/>
        <v>0</v>
      </c>
      <c r="I21" s="264"/>
      <c r="J21" s="264"/>
      <c r="K21" s="265">
        <f t="shared" si="1"/>
        <v>0</v>
      </c>
      <c r="L21" s="266">
        <f t="shared" si="2"/>
        <v>0</v>
      </c>
      <c r="M21" s="264">
        <f t="shared" si="3"/>
        <v>0</v>
      </c>
      <c r="N21" s="264">
        <f t="shared" si="4"/>
        <v>0</v>
      </c>
      <c r="O21" s="264">
        <f t="shared" si="5"/>
        <v>0</v>
      </c>
      <c r="P21" s="265">
        <f t="shared" si="6"/>
        <v>0</v>
      </c>
    </row>
    <row r="22" spans="1:26" ht="15" customHeight="1" x14ac:dyDescent="0.2">
      <c r="A22" s="112">
        <v>9</v>
      </c>
      <c r="B22" s="342"/>
      <c r="C22" s="241" t="s">
        <v>205</v>
      </c>
      <c r="D22" s="240" t="s">
        <v>100</v>
      </c>
      <c r="E22" s="244">
        <v>4</v>
      </c>
      <c r="F22" s="266"/>
      <c r="G22" s="264"/>
      <c r="H22" s="264">
        <f t="shared" si="0"/>
        <v>0</v>
      </c>
      <c r="I22" s="264"/>
      <c r="J22" s="264"/>
      <c r="K22" s="265">
        <f t="shared" si="1"/>
        <v>0</v>
      </c>
      <c r="L22" s="266">
        <f t="shared" si="2"/>
        <v>0</v>
      </c>
      <c r="M22" s="264">
        <f t="shared" si="3"/>
        <v>0</v>
      </c>
      <c r="N22" s="264">
        <f t="shared" si="4"/>
        <v>0</v>
      </c>
      <c r="O22" s="264">
        <f t="shared" si="5"/>
        <v>0</v>
      </c>
      <c r="P22" s="265">
        <f t="shared" si="6"/>
        <v>0</v>
      </c>
      <c r="Q22" s="82"/>
      <c r="R22" s="82"/>
      <c r="S22" s="82"/>
      <c r="T22" s="82"/>
      <c r="U22" s="82"/>
      <c r="V22" s="82"/>
      <c r="W22" s="82"/>
      <c r="X22" s="82"/>
      <c r="Y22" s="82"/>
      <c r="Z22" s="82"/>
    </row>
    <row r="23" spans="1:26" s="82" customFormat="1" ht="15" customHeight="1" x14ac:dyDescent="0.2">
      <c r="A23" s="162">
        <v>10</v>
      </c>
      <c r="B23" s="342"/>
      <c r="C23" s="241" t="s">
        <v>212</v>
      </c>
      <c r="D23" s="240" t="s">
        <v>76</v>
      </c>
      <c r="E23" s="244">
        <v>36</v>
      </c>
      <c r="F23" s="266"/>
      <c r="G23" s="264"/>
      <c r="H23" s="264">
        <f t="shared" si="0"/>
        <v>0</v>
      </c>
      <c r="I23" s="264"/>
      <c r="J23" s="264"/>
      <c r="K23" s="265">
        <f t="shared" si="1"/>
        <v>0</v>
      </c>
      <c r="L23" s="266">
        <f t="shared" si="2"/>
        <v>0</v>
      </c>
      <c r="M23" s="264">
        <f t="shared" si="3"/>
        <v>0</v>
      </c>
      <c r="N23" s="264">
        <f t="shared" si="4"/>
        <v>0</v>
      </c>
      <c r="O23" s="264">
        <f t="shared" si="5"/>
        <v>0</v>
      </c>
      <c r="P23" s="265">
        <f t="shared" si="6"/>
        <v>0</v>
      </c>
    </row>
    <row r="24" spans="1:26" s="82" customFormat="1" ht="22.5" x14ac:dyDescent="0.2">
      <c r="A24" s="162">
        <v>11</v>
      </c>
      <c r="B24" s="342"/>
      <c r="C24" s="97" t="s">
        <v>213</v>
      </c>
      <c r="D24" s="96" t="s">
        <v>76</v>
      </c>
      <c r="E24" s="141">
        <v>18</v>
      </c>
      <c r="F24" s="266"/>
      <c r="G24" s="264"/>
      <c r="H24" s="264">
        <f t="shared" si="0"/>
        <v>0</v>
      </c>
      <c r="I24" s="264"/>
      <c r="J24" s="264"/>
      <c r="K24" s="265">
        <f t="shared" si="1"/>
        <v>0</v>
      </c>
      <c r="L24" s="266">
        <f t="shared" si="2"/>
        <v>0</v>
      </c>
      <c r="M24" s="264">
        <f t="shared" si="3"/>
        <v>0</v>
      </c>
      <c r="N24" s="264">
        <f t="shared" si="4"/>
        <v>0</v>
      </c>
      <c r="O24" s="264">
        <f t="shared" si="5"/>
        <v>0</v>
      </c>
      <c r="P24" s="265">
        <f t="shared" si="6"/>
        <v>0</v>
      </c>
    </row>
    <row r="25" spans="1:26" s="82" customFormat="1" ht="22.5" x14ac:dyDescent="0.2">
      <c r="A25" s="162">
        <v>12</v>
      </c>
      <c r="B25" s="342"/>
      <c r="C25" s="157" t="s">
        <v>214</v>
      </c>
      <c r="D25" s="96" t="s">
        <v>105</v>
      </c>
      <c r="E25" s="158">
        <v>64.180000000000007</v>
      </c>
      <c r="F25" s="266"/>
      <c r="G25" s="264"/>
      <c r="H25" s="264">
        <f t="shared" si="0"/>
        <v>0</v>
      </c>
      <c r="I25" s="264"/>
      <c r="J25" s="264"/>
      <c r="K25" s="265">
        <f t="shared" si="1"/>
        <v>0</v>
      </c>
      <c r="L25" s="266">
        <f t="shared" si="2"/>
        <v>0</v>
      </c>
      <c r="M25" s="264">
        <f t="shared" si="3"/>
        <v>0</v>
      </c>
      <c r="N25" s="264">
        <f t="shared" si="4"/>
        <v>0</v>
      </c>
      <c r="O25" s="264">
        <f t="shared" si="5"/>
        <v>0</v>
      </c>
      <c r="P25" s="265">
        <f t="shared" si="6"/>
        <v>0</v>
      </c>
    </row>
    <row r="26" spans="1:26" ht="15" customHeight="1" thickBot="1" x14ac:dyDescent="0.25">
      <c r="A26" s="112">
        <v>13</v>
      </c>
      <c r="B26" s="342"/>
      <c r="C26" s="97" t="s">
        <v>103</v>
      </c>
      <c r="D26" s="96" t="s">
        <v>99</v>
      </c>
      <c r="E26" s="141">
        <v>201.2</v>
      </c>
      <c r="F26" s="266"/>
      <c r="G26" s="264"/>
      <c r="H26" s="264">
        <f t="shared" si="0"/>
        <v>0</v>
      </c>
      <c r="I26" s="264"/>
      <c r="J26" s="264"/>
      <c r="K26" s="265">
        <f t="shared" si="1"/>
        <v>0</v>
      </c>
      <c r="L26" s="266">
        <f t="shared" si="2"/>
        <v>0</v>
      </c>
      <c r="M26" s="264">
        <f t="shared" si="3"/>
        <v>0</v>
      </c>
      <c r="N26" s="264">
        <f t="shared" si="4"/>
        <v>0</v>
      </c>
      <c r="O26" s="264">
        <f t="shared" si="5"/>
        <v>0</v>
      </c>
      <c r="P26" s="265">
        <f t="shared" si="6"/>
        <v>0</v>
      </c>
      <c r="Q26" s="82"/>
      <c r="R26" s="82"/>
      <c r="S26" s="82"/>
      <c r="T26" s="82"/>
      <c r="U26" s="82"/>
      <c r="V26" s="82"/>
      <c r="W26" s="82"/>
      <c r="X26" s="82"/>
      <c r="Y26" s="82"/>
      <c r="Z26" s="82"/>
    </row>
    <row r="27" spans="1:26" ht="12" thickBot="1" x14ac:dyDescent="0.25">
      <c r="A27" s="346" t="s">
        <v>293</v>
      </c>
      <c r="B27" s="339"/>
      <c r="C27" s="339"/>
      <c r="D27" s="339"/>
      <c r="E27" s="339"/>
      <c r="F27" s="339"/>
      <c r="G27" s="339"/>
      <c r="H27" s="339"/>
      <c r="I27" s="339"/>
      <c r="J27" s="339"/>
      <c r="K27" s="340"/>
      <c r="L27" s="116">
        <f>SUM(L14:L26)</f>
        <v>0</v>
      </c>
      <c r="M27" s="117">
        <f>SUM(M14:M26)</f>
        <v>0</v>
      </c>
      <c r="N27" s="117">
        <f>SUM(N14:N26)</f>
        <v>0</v>
      </c>
      <c r="O27" s="117">
        <f>SUM(O14:O26)</f>
        <v>0</v>
      </c>
      <c r="P27" s="118">
        <f>SUM(P14:P26)</f>
        <v>0</v>
      </c>
      <c r="Q27" s="82"/>
      <c r="R27" s="82"/>
      <c r="S27" s="82"/>
      <c r="T27" s="82"/>
      <c r="U27" s="82"/>
      <c r="V27" s="82"/>
      <c r="W27" s="82"/>
      <c r="X27" s="82"/>
      <c r="Y27" s="82"/>
      <c r="Z27" s="82"/>
    </row>
    <row r="28" spans="1:26" x14ac:dyDescent="0.2">
      <c r="A28" s="14"/>
      <c r="B28" s="14"/>
      <c r="C28" s="14"/>
      <c r="D28" s="14"/>
      <c r="E28" s="14"/>
      <c r="F28" s="14"/>
      <c r="G28" s="14"/>
      <c r="H28" s="14"/>
      <c r="I28" s="14"/>
      <c r="J28" s="14"/>
      <c r="K28" s="14"/>
      <c r="L28" s="14"/>
      <c r="M28" s="14"/>
      <c r="N28" s="14"/>
      <c r="O28" s="14"/>
      <c r="P28" s="14"/>
      <c r="Q28" s="82"/>
      <c r="R28" s="82"/>
      <c r="S28" s="82"/>
      <c r="T28" s="82"/>
      <c r="U28" s="82"/>
      <c r="V28" s="82"/>
      <c r="W28" s="82"/>
      <c r="X28" s="82"/>
      <c r="Y28" s="82"/>
      <c r="Z28" s="82"/>
    </row>
    <row r="29" spans="1:26" x14ac:dyDescent="0.2">
      <c r="A29" s="14"/>
      <c r="B29" s="14"/>
      <c r="C29" s="14"/>
      <c r="D29" s="14"/>
      <c r="E29" s="14"/>
      <c r="F29" s="14"/>
      <c r="G29" s="14"/>
      <c r="H29" s="14"/>
      <c r="I29" s="14"/>
      <c r="J29" s="14"/>
      <c r="K29" s="14"/>
      <c r="L29" s="14"/>
      <c r="M29" s="14"/>
      <c r="N29" s="14"/>
      <c r="O29" s="14"/>
      <c r="P29" s="14"/>
      <c r="Q29" s="82"/>
      <c r="R29" s="82"/>
      <c r="S29" s="82"/>
      <c r="T29" s="82"/>
      <c r="U29" s="82"/>
      <c r="V29" s="82"/>
      <c r="W29" s="82"/>
      <c r="X29" s="82"/>
      <c r="Y29" s="82"/>
    </row>
    <row r="30" spans="1:26" x14ac:dyDescent="0.2">
      <c r="A30" s="1" t="s">
        <v>14</v>
      </c>
      <c r="B30" s="14"/>
      <c r="C30" s="336">
        <f>'Kops a'!C35:H35</f>
        <v>0</v>
      </c>
      <c r="D30" s="336"/>
      <c r="E30" s="336"/>
      <c r="F30" s="336"/>
      <c r="G30" s="336"/>
      <c r="H30" s="336"/>
      <c r="I30" s="14"/>
      <c r="J30" s="14"/>
      <c r="K30" s="14"/>
      <c r="L30" s="14"/>
      <c r="M30" s="14"/>
      <c r="N30" s="14"/>
      <c r="O30" s="14"/>
      <c r="P30" s="14"/>
    </row>
    <row r="31" spans="1:26" x14ac:dyDescent="0.2">
      <c r="A31" s="14"/>
      <c r="B31" s="14"/>
      <c r="C31" s="272" t="s">
        <v>15</v>
      </c>
      <c r="D31" s="272"/>
      <c r="E31" s="272"/>
      <c r="F31" s="272"/>
      <c r="G31" s="272"/>
      <c r="H31" s="272"/>
      <c r="I31" s="14"/>
      <c r="J31" s="14"/>
      <c r="K31" s="14"/>
      <c r="L31" s="14"/>
      <c r="M31" s="14"/>
      <c r="N31" s="14"/>
      <c r="O31" s="14"/>
      <c r="P31" s="14"/>
    </row>
    <row r="32" spans="1:26" x14ac:dyDescent="0.2">
      <c r="A32" s="14"/>
      <c r="B32" s="14"/>
      <c r="C32" s="14"/>
      <c r="D32" s="14"/>
      <c r="E32" s="14"/>
      <c r="F32" s="14"/>
      <c r="G32" s="14"/>
      <c r="H32" s="14"/>
      <c r="I32" s="14"/>
      <c r="J32" s="14"/>
      <c r="K32" s="14"/>
      <c r="L32" s="14"/>
      <c r="M32" s="14"/>
      <c r="N32" s="14"/>
      <c r="O32" s="14"/>
      <c r="P32" s="14"/>
    </row>
    <row r="33" spans="1:16" x14ac:dyDescent="0.2">
      <c r="A33" s="69" t="str">
        <f>'Kops a'!A38</f>
        <v>Tāme sastādīta 2021. gada __. _________</v>
      </c>
      <c r="B33" s="70"/>
      <c r="C33" s="70"/>
      <c r="D33" s="70"/>
      <c r="E33" s="14"/>
      <c r="F33" s="14"/>
      <c r="G33" s="14"/>
      <c r="H33" s="14"/>
      <c r="I33" s="14"/>
      <c r="J33" s="14"/>
      <c r="K33" s="14"/>
      <c r="L33" s="14"/>
      <c r="M33" s="14"/>
      <c r="N33" s="14"/>
      <c r="O33" s="14"/>
      <c r="P33" s="14"/>
    </row>
    <row r="34" spans="1:16" x14ac:dyDescent="0.2">
      <c r="A34" s="14"/>
      <c r="B34" s="14"/>
      <c r="C34" s="14"/>
      <c r="D34" s="14"/>
      <c r="E34" s="14"/>
      <c r="F34" s="14"/>
      <c r="G34" s="14"/>
      <c r="H34" s="14"/>
      <c r="I34" s="14"/>
      <c r="J34" s="14"/>
      <c r="K34" s="14"/>
      <c r="L34" s="14"/>
      <c r="M34" s="14"/>
      <c r="N34" s="14"/>
      <c r="O34" s="14"/>
      <c r="P34" s="14"/>
    </row>
    <row r="35" spans="1:16" x14ac:dyDescent="0.2">
      <c r="A35" s="1" t="s">
        <v>37</v>
      </c>
      <c r="B35" s="14"/>
      <c r="C35" s="336">
        <f>'Kops a'!C40:H40</f>
        <v>0</v>
      </c>
      <c r="D35" s="336"/>
      <c r="E35" s="336"/>
      <c r="F35" s="336"/>
      <c r="G35" s="336"/>
      <c r="H35" s="336"/>
      <c r="I35" s="14"/>
      <c r="J35" s="14"/>
      <c r="K35" s="14"/>
      <c r="L35" s="14"/>
      <c r="M35" s="14"/>
      <c r="N35" s="14"/>
      <c r="O35" s="14"/>
      <c r="P35" s="14"/>
    </row>
    <row r="36" spans="1:16" x14ac:dyDescent="0.2">
      <c r="A36" s="14"/>
      <c r="B36" s="14"/>
      <c r="C36" s="272" t="s">
        <v>15</v>
      </c>
      <c r="D36" s="272"/>
      <c r="E36" s="272"/>
      <c r="F36" s="272"/>
      <c r="G36" s="272"/>
      <c r="H36" s="272"/>
      <c r="I36" s="14"/>
      <c r="J36" s="14"/>
      <c r="K36" s="14"/>
      <c r="L36" s="14"/>
      <c r="M36" s="14"/>
      <c r="N36" s="14"/>
      <c r="O36" s="14"/>
      <c r="P36" s="14"/>
    </row>
    <row r="37" spans="1:16" x14ac:dyDescent="0.2">
      <c r="A37" s="14"/>
      <c r="B37" s="14"/>
      <c r="C37" s="14"/>
      <c r="D37" s="14"/>
      <c r="E37" s="14"/>
      <c r="F37" s="14"/>
      <c r="G37" s="14"/>
      <c r="H37" s="14"/>
      <c r="I37" s="14"/>
      <c r="J37" s="14"/>
      <c r="K37" s="14"/>
      <c r="L37" s="14"/>
      <c r="M37" s="14"/>
      <c r="N37" s="14"/>
      <c r="O37" s="14"/>
      <c r="P37" s="14"/>
    </row>
    <row r="38" spans="1:16" x14ac:dyDescent="0.2">
      <c r="A38" s="69" t="s">
        <v>54</v>
      </c>
      <c r="B38" s="70"/>
      <c r="C38" s="74">
        <f>'Kops a'!C43</f>
        <v>0</v>
      </c>
      <c r="D38" s="42"/>
      <c r="E38" s="14"/>
      <c r="F38" s="14"/>
      <c r="G38" s="14"/>
      <c r="H38" s="14"/>
      <c r="I38" s="14"/>
      <c r="J38" s="14"/>
      <c r="K38" s="14"/>
      <c r="L38" s="14"/>
      <c r="M38" s="14"/>
      <c r="N38" s="14"/>
      <c r="O38" s="14"/>
      <c r="P38" s="14"/>
    </row>
    <row r="39" spans="1:16" x14ac:dyDescent="0.2">
      <c r="A39" s="14"/>
      <c r="B39" s="14"/>
      <c r="C39" s="14"/>
      <c r="D39" s="14"/>
      <c r="E39" s="14"/>
      <c r="F39" s="14"/>
      <c r="G39" s="14"/>
      <c r="H39" s="14"/>
      <c r="I39" s="14"/>
      <c r="J39" s="14"/>
      <c r="K39" s="14"/>
      <c r="L39" s="14"/>
      <c r="M39" s="14"/>
      <c r="N39" s="14"/>
      <c r="O39" s="14"/>
      <c r="P39" s="14"/>
    </row>
  </sheetData>
  <mergeCells count="23">
    <mergeCell ref="C36:H36"/>
    <mergeCell ref="C4:I4"/>
    <mergeCell ref="F12:K12"/>
    <mergeCell ref="A9:F9"/>
    <mergeCell ref="J9:M9"/>
    <mergeCell ref="D8:L8"/>
    <mergeCell ref="A27:K27"/>
    <mergeCell ref="C30:H30"/>
    <mergeCell ref="C31:H31"/>
    <mergeCell ref="C35:H35"/>
    <mergeCell ref="A12:A13"/>
    <mergeCell ref="B12:B13"/>
    <mergeCell ref="C12:C13"/>
    <mergeCell ref="D12:D13"/>
    <mergeCell ref="B14:B26"/>
    <mergeCell ref="E12:E13"/>
    <mergeCell ref="L12:P12"/>
    <mergeCell ref="C2:I2"/>
    <mergeCell ref="C3:I3"/>
    <mergeCell ref="D5:L5"/>
    <mergeCell ref="D6:L6"/>
    <mergeCell ref="D7:L7"/>
    <mergeCell ref="N9:O9"/>
  </mergeCells>
  <conditionalFormatting sqref="A14:E14 C19:E19 C17:E17 C22:E22 C26:E26 A15:A26">
    <cfRule type="cellIs" dxfId="303" priority="73" operator="equal">
      <formula>0</formula>
    </cfRule>
  </conditionalFormatting>
  <conditionalFormatting sqref="N9:O9">
    <cfRule type="cellIs" dxfId="302" priority="72" operator="equal">
      <formula>0</formula>
    </cfRule>
  </conditionalFormatting>
  <conditionalFormatting sqref="A9:F9">
    <cfRule type="containsText" dxfId="301" priority="70"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300" priority="69" operator="equal">
      <formula>0</formula>
    </cfRule>
  </conditionalFormatting>
  <conditionalFormatting sqref="O10">
    <cfRule type="cellIs" dxfId="299" priority="68" operator="equal">
      <formula>"20__. gada __. _________"</formula>
    </cfRule>
  </conditionalFormatting>
  <conditionalFormatting sqref="A27:K27">
    <cfRule type="containsText" dxfId="298" priority="67" operator="containsText" text="Tiešās izmaksas kopā, t. sk. darba devēja sociālais nodoklis __.__% ">
      <formula>NOT(ISERROR(SEARCH("Tiešās izmaksas kopā, t. sk. darba devēja sociālais nodoklis __.__% ",A27)))</formula>
    </cfRule>
  </conditionalFormatting>
  <conditionalFormatting sqref="L27:P27">
    <cfRule type="cellIs" dxfId="297" priority="62" operator="equal">
      <formula>0</formula>
    </cfRule>
  </conditionalFormatting>
  <conditionalFormatting sqref="C4:I4">
    <cfRule type="cellIs" dxfId="296" priority="61" operator="equal">
      <formula>0</formula>
    </cfRule>
  </conditionalFormatting>
  <conditionalFormatting sqref="D5:L8">
    <cfRule type="cellIs" dxfId="295" priority="59" operator="equal">
      <formula>0</formula>
    </cfRule>
  </conditionalFormatting>
  <conditionalFormatting sqref="P10">
    <cfRule type="cellIs" dxfId="294" priority="58" operator="equal">
      <formula>"20__. gada __. _________"</formula>
    </cfRule>
  </conditionalFormatting>
  <conditionalFormatting sqref="C35:H35">
    <cfRule type="cellIs" dxfId="293" priority="55" operator="equal">
      <formula>0</formula>
    </cfRule>
  </conditionalFormatting>
  <conditionalFormatting sqref="C30:H30">
    <cfRule type="cellIs" dxfId="292" priority="54" operator="equal">
      <formula>0</formula>
    </cfRule>
  </conditionalFormatting>
  <conditionalFormatting sqref="C35:H35 C38 C30:H30">
    <cfRule type="cellIs" dxfId="291" priority="53" operator="equal">
      <formula>0</formula>
    </cfRule>
  </conditionalFormatting>
  <conditionalFormatting sqref="D1">
    <cfRule type="cellIs" dxfId="290" priority="52" operator="equal">
      <formula>0</formula>
    </cfRule>
  </conditionalFormatting>
  <conditionalFormatting sqref="C15">
    <cfRule type="cellIs" dxfId="289" priority="34" operator="equal">
      <formula>0</formula>
    </cfRule>
  </conditionalFormatting>
  <conditionalFormatting sqref="D18:E18">
    <cfRule type="cellIs" dxfId="288" priority="41" operator="equal">
      <formula>0</formula>
    </cfRule>
  </conditionalFormatting>
  <conditionalFormatting sqref="C18">
    <cfRule type="cellIs" dxfId="287" priority="39" operator="equal">
      <formula>0</formula>
    </cfRule>
  </conditionalFormatting>
  <conditionalFormatting sqref="C16">
    <cfRule type="cellIs" dxfId="286" priority="31" operator="equal">
      <formula>0</formula>
    </cfRule>
  </conditionalFormatting>
  <conditionalFormatting sqref="C20">
    <cfRule type="cellIs" dxfId="285" priority="25" operator="equal">
      <formula>0</formula>
    </cfRule>
  </conditionalFormatting>
  <conditionalFormatting sqref="D15:E15">
    <cfRule type="cellIs" dxfId="284" priority="36" operator="equal">
      <formula>0</formula>
    </cfRule>
  </conditionalFormatting>
  <conditionalFormatting sqref="D16:E16">
    <cfRule type="cellIs" dxfId="283" priority="33" operator="equal">
      <formula>0</formula>
    </cfRule>
  </conditionalFormatting>
  <conditionalFormatting sqref="E20">
    <cfRule type="cellIs" dxfId="282" priority="27" operator="equal">
      <formula>0</formula>
    </cfRule>
  </conditionalFormatting>
  <conditionalFormatting sqref="C21 E21">
    <cfRule type="cellIs" dxfId="281" priority="24" operator="equal">
      <formula>0</formula>
    </cfRule>
  </conditionalFormatting>
  <conditionalFormatting sqref="C23 E23">
    <cfRule type="cellIs" dxfId="280" priority="22" operator="equal">
      <formula>0</formula>
    </cfRule>
  </conditionalFormatting>
  <conditionalFormatting sqref="C24 E24">
    <cfRule type="cellIs" dxfId="279" priority="20" operator="equal">
      <formula>0</formula>
    </cfRule>
  </conditionalFormatting>
  <conditionalFormatting sqref="C25">
    <cfRule type="cellIs" dxfId="278" priority="16" operator="equal">
      <formula>0</formula>
    </cfRule>
  </conditionalFormatting>
  <conditionalFormatting sqref="D25:E25">
    <cfRule type="cellIs" dxfId="277" priority="18" operator="equal">
      <formula>0</formula>
    </cfRule>
  </conditionalFormatting>
  <conditionalFormatting sqref="D21">
    <cfRule type="cellIs" dxfId="276" priority="7" operator="equal">
      <formula>0</formula>
    </cfRule>
  </conditionalFormatting>
  <conditionalFormatting sqref="D23:D24">
    <cfRule type="cellIs" dxfId="275" priority="6" operator="equal">
      <formula>0</formula>
    </cfRule>
  </conditionalFormatting>
  <conditionalFormatting sqref="D20">
    <cfRule type="cellIs" dxfId="274" priority="3" operator="equal">
      <formula>0</formula>
    </cfRule>
  </conditionalFormatting>
  <conditionalFormatting sqref="F14:G26 I14:J26">
    <cfRule type="cellIs" dxfId="273" priority="2" operator="equal">
      <formula>0</formula>
    </cfRule>
  </conditionalFormatting>
  <conditionalFormatting sqref="H14:H26 K14:P26">
    <cfRule type="cellIs" dxfId="272" priority="1" operator="equal">
      <formula>0</formula>
    </cfRule>
  </conditionalFormatting>
  <pageMargins left="0.7" right="0.7" top="1.3149999999999999" bottom="0.75" header="0.3" footer="0.3"/>
  <pageSetup paperSize="9" scale="93"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57" operator="containsText" id="{46B16A03-C867-4231-9EE2-FA19DDA4D492}">
            <xm:f>NOT(ISERROR(SEARCH("Tāme sastādīta ____. gada ___. ______________",A33)))</xm:f>
            <xm:f>"Tāme sastādīta ____. gada ___. ______________"</xm:f>
            <x14:dxf>
              <font>
                <color auto="1"/>
              </font>
              <fill>
                <patternFill>
                  <bgColor rgb="FFC6EFCE"/>
                </patternFill>
              </fill>
            </x14:dxf>
          </x14:cfRule>
          <xm:sqref>A33</xm:sqref>
        </x14:conditionalFormatting>
        <x14:conditionalFormatting xmlns:xm="http://schemas.microsoft.com/office/excel/2006/main">
          <x14:cfRule type="containsText" priority="56" operator="containsText" id="{2AF3CC58-04F0-4432-AA0F-D3D058C3CAD1}">
            <xm:f>NOT(ISERROR(SEARCH("Sertifikāta Nr. _________________________________",A38)))</xm:f>
            <xm:f>"Sertifikāta Nr. _________________________________"</xm:f>
            <x14:dxf>
              <font>
                <color auto="1"/>
              </font>
              <fill>
                <patternFill>
                  <bgColor rgb="FFC6EFCE"/>
                </patternFill>
              </fill>
            </x14:dxf>
          </x14:cfRule>
          <xm:sqref>A38</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pageSetUpPr fitToPage="1"/>
  </sheetPr>
  <dimension ref="A1:AL113"/>
  <sheetViews>
    <sheetView view="pageBreakPreview" zoomScale="55" zoomScaleNormal="115" zoomScaleSheetLayoutView="55" workbookViewId="0">
      <selection activeCell="L108" sqref="L108"/>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22" x14ac:dyDescent="0.2">
      <c r="A1" s="20"/>
      <c r="B1" s="20"/>
      <c r="C1" s="25" t="s">
        <v>38</v>
      </c>
      <c r="D1" s="43">
        <f>'Kops a'!A17</f>
        <v>3</v>
      </c>
      <c r="E1" s="20"/>
      <c r="F1" s="20"/>
      <c r="G1" s="20"/>
      <c r="H1" s="20"/>
      <c r="I1" s="20"/>
      <c r="J1" s="20"/>
      <c r="N1" s="24"/>
      <c r="O1" s="25"/>
      <c r="P1" s="26"/>
    </row>
    <row r="2" spans="1:22" x14ac:dyDescent="0.2">
      <c r="A2" s="27"/>
      <c r="B2" s="27"/>
      <c r="C2" s="319" t="s">
        <v>106</v>
      </c>
      <c r="D2" s="319"/>
      <c r="E2" s="319"/>
      <c r="F2" s="319"/>
      <c r="G2" s="319"/>
      <c r="H2" s="319"/>
      <c r="I2" s="319"/>
      <c r="J2" s="27"/>
    </row>
    <row r="3" spans="1:22" x14ac:dyDescent="0.2">
      <c r="A3" s="28"/>
      <c r="B3" s="28"/>
      <c r="C3" s="281" t="s">
        <v>17</v>
      </c>
      <c r="D3" s="281"/>
      <c r="E3" s="281"/>
      <c r="F3" s="281"/>
      <c r="G3" s="281"/>
      <c r="H3" s="281"/>
      <c r="I3" s="281"/>
      <c r="J3" s="28"/>
    </row>
    <row r="4" spans="1:22" x14ac:dyDescent="0.2">
      <c r="A4" s="28"/>
      <c r="B4" s="28"/>
      <c r="C4" s="320" t="s">
        <v>52</v>
      </c>
      <c r="D4" s="320"/>
      <c r="E4" s="320"/>
      <c r="F4" s="320"/>
      <c r="G4" s="320"/>
      <c r="H4" s="320"/>
      <c r="I4" s="320"/>
      <c r="J4" s="28"/>
    </row>
    <row r="5" spans="1:22" x14ac:dyDescent="0.2">
      <c r="A5" s="20"/>
      <c r="B5" s="20"/>
      <c r="C5" s="25" t="s">
        <v>5</v>
      </c>
      <c r="D5" s="333" t="str">
        <f>'Kops a'!D6</f>
        <v>Daudzdzīvokļu dzīvojamās ēkas energoefektivitātes paaugstināšana</v>
      </c>
      <c r="E5" s="333"/>
      <c r="F5" s="333"/>
      <c r="G5" s="333"/>
      <c r="H5" s="333"/>
      <c r="I5" s="333"/>
      <c r="J5" s="333"/>
      <c r="K5" s="333"/>
      <c r="L5" s="333"/>
      <c r="M5" s="14"/>
      <c r="N5" s="14"/>
      <c r="O5" s="14"/>
      <c r="P5" s="14"/>
    </row>
    <row r="6" spans="1:22" x14ac:dyDescent="0.2">
      <c r="A6" s="20"/>
      <c r="B6" s="20"/>
      <c r="C6" s="25" t="s">
        <v>6</v>
      </c>
      <c r="D6" s="333" t="str">
        <f>'Kops a'!D7</f>
        <v>Daudzdzīvokļu dzīvojamās ēkas energoefektivitātes paaugstināšana</v>
      </c>
      <c r="E6" s="333"/>
      <c r="F6" s="333"/>
      <c r="G6" s="333"/>
      <c r="H6" s="333"/>
      <c r="I6" s="333"/>
      <c r="J6" s="333"/>
      <c r="K6" s="333"/>
      <c r="L6" s="333"/>
      <c r="M6" s="14"/>
      <c r="N6" s="14"/>
      <c r="O6" s="14"/>
      <c r="P6" s="14"/>
    </row>
    <row r="7" spans="1:22" x14ac:dyDescent="0.2">
      <c r="A7" s="20"/>
      <c r="B7" s="20"/>
      <c r="C7" s="25" t="s">
        <v>7</v>
      </c>
      <c r="D7" s="333" t="str">
        <f>'Kops a'!D8</f>
        <v>Jelgavas iela 24, Olaine, Olaines novads, LV-2114</v>
      </c>
      <c r="E7" s="333"/>
      <c r="F7" s="333"/>
      <c r="G7" s="333"/>
      <c r="H7" s="333"/>
      <c r="I7" s="333"/>
      <c r="J7" s="333"/>
      <c r="K7" s="333"/>
      <c r="L7" s="333"/>
      <c r="M7" s="14"/>
      <c r="N7" s="14"/>
      <c r="O7" s="14"/>
      <c r="P7" s="14"/>
    </row>
    <row r="8" spans="1:22" x14ac:dyDescent="0.2">
      <c r="A8" s="20"/>
      <c r="B8" s="20"/>
      <c r="C8" s="4" t="s">
        <v>20</v>
      </c>
      <c r="D8" s="333" t="str">
        <f>'Kops a'!D9</f>
        <v>Iepirkums Nr. AS OŪS 2021/11_E</v>
      </c>
      <c r="E8" s="333"/>
      <c r="F8" s="333"/>
      <c r="G8" s="333"/>
      <c r="H8" s="333"/>
      <c r="I8" s="333"/>
      <c r="J8" s="333"/>
      <c r="K8" s="333"/>
      <c r="L8" s="333"/>
      <c r="M8" s="14"/>
      <c r="N8" s="14"/>
      <c r="O8" s="14"/>
      <c r="P8" s="14"/>
    </row>
    <row r="9" spans="1:22" ht="11.25" customHeight="1" x14ac:dyDescent="0.2">
      <c r="A9" s="321" t="s">
        <v>300</v>
      </c>
      <c r="B9" s="321"/>
      <c r="C9" s="321"/>
      <c r="D9" s="321"/>
      <c r="E9" s="321"/>
      <c r="F9" s="321"/>
      <c r="G9" s="29"/>
      <c r="H9" s="29"/>
      <c r="I9" s="29"/>
      <c r="J9" s="325" t="s">
        <v>39</v>
      </c>
      <c r="K9" s="325"/>
      <c r="L9" s="325"/>
      <c r="M9" s="325"/>
      <c r="N9" s="332">
        <f>P101</f>
        <v>0</v>
      </c>
      <c r="O9" s="332"/>
      <c r="P9" s="29"/>
    </row>
    <row r="10" spans="1:22" x14ac:dyDescent="0.2">
      <c r="A10" s="30"/>
      <c r="B10" s="31"/>
      <c r="C10" s="4"/>
      <c r="D10" s="20"/>
      <c r="E10" s="20"/>
      <c r="F10" s="20"/>
      <c r="G10" s="20"/>
      <c r="H10" s="20"/>
      <c r="I10" s="20"/>
      <c r="J10" s="20"/>
      <c r="K10" s="20"/>
      <c r="L10" s="27"/>
      <c r="M10" s="27"/>
      <c r="O10" s="72"/>
      <c r="P10" s="71" t="str">
        <f>A107</f>
        <v>Tāme sastādīta 2021. gada __. _________</v>
      </c>
    </row>
    <row r="11" spans="1:22" ht="12" thickBot="1" x14ac:dyDescent="0.25">
      <c r="A11" s="30"/>
      <c r="B11" s="31"/>
      <c r="C11" s="4"/>
      <c r="D11" s="20"/>
      <c r="E11" s="20"/>
      <c r="F11" s="20"/>
      <c r="G11" s="20"/>
      <c r="H11" s="20"/>
      <c r="I11" s="20"/>
      <c r="J11" s="20"/>
      <c r="K11" s="20"/>
      <c r="L11" s="32"/>
      <c r="M11" s="32"/>
      <c r="N11" s="33"/>
      <c r="O11" s="24"/>
      <c r="P11" s="20"/>
    </row>
    <row r="12" spans="1:22" x14ac:dyDescent="0.2">
      <c r="A12" s="293" t="s">
        <v>23</v>
      </c>
      <c r="B12" s="326" t="s">
        <v>40</v>
      </c>
      <c r="C12" s="328" t="s">
        <v>41</v>
      </c>
      <c r="D12" s="330" t="s">
        <v>42</v>
      </c>
      <c r="E12" s="334" t="s">
        <v>43</v>
      </c>
      <c r="F12" s="344" t="s">
        <v>44</v>
      </c>
      <c r="G12" s="328"/>
      <c r="H12" s="328"/>
      <c r="I12" s="328"/>
      <c r="J12" s="328"/>
      <c r="K12" s="345"/>
      <c r="L12" s="344" t="s">
        <v>45</v>
      </c>
      <c r="M12" s="328"/>
      <c r="N12" s="328"/>
      <c r="O12" s="328"/>
      <c r="P12" s="345"/>
    </row>
    <row r="13" spans="1:22" ht="126.75" customHeight="1" thickBot="1" x14ac:dyDescent="0.25">
      <c r="A13" s="294"/>
      <c r="B13" s="327"/>
      <c r="C13" s="329"/>
      <c r="D13" s="331"/>
      <c r="E13" s="335"/>
      <c r="F13" s="173" t="s">
        <v>46</v>
      </c>
      <c r="G13" s="175" t="s">
        <v>47</v>
      </c>
      <c r="H13" s="175" t="s">
        <v>48</v>
      </c>
      <c r="I13" s="175" t="s">
        <v>49</v>
      </c>
      <c r="J13" s="175" t="s">
        <v>50</v>
      </c>
      <c r="K13" s="182" t="s">
        <v>51</v>
      </c>
      <c r="L13" s="173" t="s">
        <v>46</v>
      </c>
      <c r="M13" s="175" t="s">
        <v>48</v>
      </c>
      <c r="N13" s="175" t="s">
        <v>49</v>
      </c>
      <c r="O13" s="175" t="s">
        <v>50</v>
      </c>
      <c r="P13" s="182" t="s">
        <v>51</v>
      </c>
    </row>
    <row r="14" spans="1:22" x14ac:dyDescent="0.2">
      <c r="A14" s="194">
        <v>1</v>
      </c>
      <c r="B14" s="110"/>
      <c r="C14" s="122" t="s">
        <v>107</v>
      </c>
      <c r="D14" s="123"/>
      <c r="E14" s="124"/>
      <c r="F14" s="266"/>
      <c r="G14" s="264"/>
      <c r="H14" s="264">
        <f>ROUND(F14*G14,2)</f>
        <v>0</v>
      </c>
      <c r="I14" s="264"/>
      <c r="J14" s="264"/>
      <c r="K14" s="265">
        <f>SUM(H14:J14)</f>
        <v>0</v>
      </c>
      <c r="L14" s="266">
        <f>ROUND(E14*F14,2)</f>
        <v>0</v>
      </c>
      <c r="M14" s="264">
        <f>ROUND(H14*E14,2)</f>
        <v>0</v>
      </c>
      <c r="N14" s="264">
        <f>ROUND(I14*E14,2)</f>
        <v>0</v>
      </c>
      <c r="O14" s="264">
        <f>ROUND(J14*E14,2)</f>
        <v>0</v>
      </c>
      <c r="P14" s="265">
        <f>SUM(M14:O14)</f>
        <v>0</v>
      </c>
      <c r="Q14" s="82"/>
      <c r="R14" s="82"/>
      <c r="S14" s="82"/>
      <c r="T14" s="82"/>
      <c r="U14" s="82"/>
      <c r="V14" s="82"/>
    </row>
    <row r="15" spans="1:22" ht="22.5" x14ac:dyDescent="0.2">
      <c r="A15" s="195">
        <v>2</v>
      </c>
      <c r="B15" s="352" t="s">
        <v>176</v>
      </c>
      <c r="C15" s="97" t="s">
        <v>108</v>
      </c>
      <c r="D15" s="96" t="s">
        <v>101</v>
      </c>
      <c r="E15" s="88">
        <v>203.06</v>
      </c>
      <c r="F15" s="266"/>
      <c r="G15" s="264"/>
      <c r="H15" s="264">
        <f t="shared" ref="H15:H78" si="0">ROUND(F15*G15,2)</f>
        <v>0</v>
      </c>
      <c r="I15" s="264"/>
      <c r="J15" s="264"/>
      <c r="K15" s="265">
        <f t="shared" ref="K15:K78" si="1">SUM(H15:J15)</f>
        <v>0</v>
      </c>
      <c r="L15" s="266">
        <f t="shared" ref="L15:L78" si="2">ROUND(E15*F15,2)</f>
        <v>0</v>
      </c>
      <c r="M15" s="264">
        <f t="shared" ref="M15:M78" si="3">ROUND(H15*E15,2)</f>
        <v>0</v>
      </c>
      <c r="N15" s="264">
        <f t="shared" ref="N15:N78" si="4">ROUND(I15*E15,2)</f>
        <v>0</v>
      </c>
      <c r="O15" s="264">
        <f t="shared" ref="O15:O78" si="5">ROUND(J15*E15,2)</f>
        <v>0</v>
      </c>
      <c r="P15" s="265">
        <f t="shared" ref="P15:P78" si="6">SUM(M15:O15)</f>
        <v>0</v>
      </c>
      <c r="Q15" s="82"/>
      <c r="R15" s="82"/>
      <c r="S15" s="82"/>
      <c r="T15" s="82"/>
      <c r="U15" s="82"/>
      <c r="V15" s="82"/>
    </row>
    <row r="16" spans="1:22" x14ac:dyDescent="0.2">
      <c r="A16" s="195">
        <v>3</v>
      </c>
      <c r="B16" s="352"/>
      <c r="C16" s="97" t="s">
        <v>215</v>
      </c>
      <c r="D16" s="96" t="s">
        <v>105</v>
      </c>
      <c r="E16" s="88">
        <v>0.1</v>
      </c>
      <c r="F16" s="266"/>
      <c r="G16" s="264"/>
      <c r="H16" s="264">
        <f t="shared" si="0"/>
        <v>0</v>
      </c>
      <c r="I16" s="264"/>
      <c r="J16" s="264"/>
      <c r="K16" s="265">
        <f t="shared" si="1"/>
        <v>0</v>
      </c>
      <c r="L16" s="266">
        <f t="shared" si="2"/>
        <v>0</v>
      </c>
      <c r="M16" s="264">
        <f t="shared" si="3"/>
        <v>0</v>
      </c>
      <c r="N16" s="264">
        <f t="shared" si="4"/>
        <v>0</v>
      </c>
      <c r="O16" s="264">
        <f t="shared" si="5"/>
        <v>0</v>
      </c>
      <c r="P16" s="265">
        <f t="shared" si="6"/>
        <v>0</v>
      </c>
      <c r="Q16" s="82"/>
      <c r="R16" s="82"/>
      <c r="S16" s="82"/>
      <c r="T16" s="82"/>
      <c r="U16" s="82"/>
      <c r="V16" s="82"/>
    </row>
    <row r="17" spans="1:22" ht="33.75" x14ac:dyDescent="0.2">
      <c r="A17" s="195">
        <v>4</v>
      </c>
      <c r="B17" s="352"/>
      <c r="C17" s="97" t="s">
        <v>184</v>
      </c>
      <c r="D17" s="96" t="s">
        <v>105</v>
      </c>
      <c r="E17" s="88">
        <v>292.66000000000003</v>
      </c>
      <c r="F17" s="266"/>
      <c r="G17" s="264"/>
      <c r="H17" s="264">
        <f t="shared" si="0"/>
        <v>0</v>
      </c>
      <c r="I17" s="264"/>
      <c r="J17" s="264"/>
      <c r="K17" s="265">
        <f t="shared" si="1"/>
        <v>0</v>
      </c>
      <c r="L17" s="266">
        <f t="shared" si="2"/>
        <v>0</v>
      </c>
      <c r="M17" s="264">
        <f t="shared" si="3"/>
        <v>0</v>
      </c>
      <c r="N17" s="264">
        <f t="shared" si="4"/>
        <v>0</v>
      </c>
      <c r="O17" s="264">
        <f t="shared" si="5"/>
        <v>0</v>
      </c>
      <c r="P17" s="265">
        <f t="shared" si="6"/>
        <v>0</v>
      </c>
      <c r="Q17" s="82"/>
      <c r="R17" s="82"/>
      <c r="S17" s="82"/>
      <c r="T17" s="82"/>
      <c r="U17" s="82"/>
      <c r="V17" s="82"/>
    </row>
    <row r="18" spans="1:22" ht="45" x14ac:dyDescent="0.2">
      <c r="A18" s="195">
        <v>5</v>
      </c>
      <c r="B18" s="352"/>
      <c r="C18" s="260" t="s">
        <v>112</v>
      </c>
      <c r="D18" s="96" t="s">
        <v>105</v>
      </c>
      <c r="E18" s="88">
        <v>292.66000000000003</v>
      </c>
      <c r="F18" s="266"/>
      <c r="G18" s="264"/>
      <c r="H18" s="264">
        <f t="shared" si="0"/>
        <v>0</v>
      </c>
      <c r="I18" s="264"/>
      <c r="J18" s="264"/>
      <c r="K18" s="265">
        <f t="shared" si="1"/>
        <v>0</v>
      </c>
      <c r="L18" s="266">
        <f t="shared" si="2"/>
        <v>0</v>
      </c>
      <c r="M18" s="264">
        <f t="shared" si="3"/>
        <v>0</v>
      </c>
      <c r="N18" s="264">
        <f t="shared" si="4"/>
        <v>0</v>
      </c>
      <c r="O18" s="264">
        <f t="shared" si="5"/>
        <v>0</v>
      </c>
      <c r="P18" s="265">
        <f t="shared" si="6"/>
        <v>0</v>
      </c>
      <c r="Q18" s="82"/>
      <c r="R18" s="82"/>
      <c r="S18" s="82"/>
      <c r="T18" s="82"/>
      <c r="U18" s="82"/>
      <c r="V18" s="82"/>
    </row>
    <row r="19" spans="1:22" x14ac:dyDescent="0.2">
      <c r="A19" s="195">
        <v>6</v>
      </c>
      <c r="B19" s="187"/>
      <c r="C19" s="148" t="s">
        <v>109</v>
      </c>
      <c r="D19" s="96"/>
      <c r="E19" s="145"/>
      <c r="F19" s="266"/>
      <c r="G19" s="264"/>
      <c r="H19" s="264">
        <f t="shared" si="0"/>
        <v>0</v>
      </c>
      <c r="I19" s="264"/>
      <c r="J19" s="264"/>
      <c r="K19" s="265">
        <f t="shared" si="1"/>
        <v>0</v>
      </c>
      <c r="L19" s="266">
        <f t="shared" si="2"/>
        <v>0</v>
      </c>
      <c r="M19" s="264">
        <f t="shared" si="3"/>
        <v>0</v>
      </c>
      <c r="N19" s="264">
        <f t="shared" si="4"/>
        <v>0</v>
      </c>
      <c r="O19" s="264">
        <f t="shared" si="5"/>
        <v>0</v>
      </c>
      <c r="P19" s="265">
        <f t="shared" si="6"/>
        <v>0</v>
      </c>
      <c r="Q19" s="82"/>
      <c r="R19" s="82"/>
      <c r="S19" s="82"/>
      <c r="T19" s="82"/>
      <c r="U19" s="82"/>
      <c r="V19" s="82"/>
    </row>
    <row r="20" spans="1:22" ht="22.5" x14ac:dyDescent="0.2">
      <c r="A20" s="195">
        <v>7</v>
      </c>
      <c r="B20" s="352" t="s">
        <v>176</v>
      </c>
      <c r="C20" s="260" t="s">
        <v>113</v>
      </c>
      <c r="D20" s="96" t="s">
        <v>110</v>
      </c>
      <c r="E20" s="88">
        <f>E22*3</f>
        <v>921.87000000000012</v>
      </c>
      <c r="F20" s="266"/>
      <c r="G20" s="264"/>
      <c r="H20" s="264">
        <f t="shared" si="0"/>
        <v>0</v>
      </c>
      <c r="I20" s="264"/>
      <c r="J20" s="264"/>
      <c r="K20" s="265">
        <f t="shared" si="1"/>
        <v>0</v>
      </c>
      <c r="L20" s="266">
        <f t="shared" si="2"/>
        <v>0</v>
      </c>
      <c r="M20" s="264">
        <f t="shared" si="3"/>
        <v>0</v>
      </c>
      <c r="N20" s="264">
        <f t="shared" si="4"/>
        <v>0</v>
      </c>
      <c r="O20" s="264">
        <f t="shared" si="5"/>
        <v>0</v>
      </c>
      <c r="P20" s="265">
        <f t="shared" si="6"/>
        <v>0</v>
      </c>
      <c r="Q20" s="82"/>
      <c r="R20" s="82"/>
      <c r="S20" s="82"/>
      <c r="T20" s="82"/>
      <c r="U20" s="82"/>
      <c r="V20" s="82"/>
    </row>
    <row r="21" spans="1:22" ht="22.5" x14ac:dyDescent="0.2">
      <c r="A21" s="195">
        <v>8</v>
      </c>
      <c r="B21" s="352"/>
      <c r="C21" s="260" t="s">
        <v>114</v>
      </c>
      <c r="D21" s="96" t="s">
        <v>110</v>
      </c>
      <c r="E21" s="88">
        <f>E22*4</f>
        <v>1229.1600000000001</v>
      </c>
      <c r="F21" s="266"/>
      <c r="G21" s="264"/>
      <c r="H21" s="264">
        <f t="shared" si="0"/>
        <v>0</v>
      </c>
      <c r="I21" s="264"/>
      <c r="J21" s="264"/>
      <c r="K21" s="265">
        <f t="shared" si="1"/>
        <v>0</v>
      </c>
      <c r="L21" s="266">
        <f t="shared" si="2"/>
        <v>0</v>
      </c>
      <c r="M21" s="264">
        <f t="shared" si="3"/>
        <v>0</v>
      </c>
      <c r="N21" s="264">
        <f t="shared" si="4"/>
        <v>0</v>
      </c>
      <c r="O21" s="264">
        <f t="shared" si="5"/>
        <v>0</v>
      </c>
      <c r="P21" s="265">
        <f t="shared" si="6"/>
        <v>0</v>
      </c>
      <c r="Q21" s="82"/>
      <c r="R21" s="82"/>
      <c r="S21" s="82"/>
      <c r="T21" s="82"/>
      <c r="U21" s="82"/>
      <c r="V21" s="82"/>
    </row>
    <row r="22" spans="1:22" ht="22.5" x14ac:dyDescent="0.2">
      <c r="A22" s="195">
        <v>9</v>
      </c>
      <c r="B22" s="352"/>
      <c r="C22" s="260" t="s">
        <v>295</v>
      </c>
      <c r="D22" s="96" t="s">
        <v>105</v>
      </c>
      <c r="E22" s="88">
        <v>307.29000000000002</v>
      </c>
      <c r="F22" s="266"/>
      <c r="G22" s="264"/>
      <c r="H22" s="264">
        <f t="shared" si="0"/>
        <v>0</v>
      </c>
      <c r="I22" s="264"/>
      <c r="J22" s="264"/>
      <c r="K22" s="265">
        <f t="shared" si="1"/>
        <v>0</v>
      </c>
      <c r="L22" s="266">
        <f t="shared" si="2"/>
        <v>0</v>
      </c>
      <c r="M22" s="264">
        <f t="shared" si="3"/>
        <v>0</v>
      </c>
      <c r="N22" s="264">
        <f t="shared" si="4"/>
        <v>0</v>
      </c>
      <c r="O22" s="264">
        <f t="shared" si="5"/>
        <v>0</v>
      </c>
      <c r="P22" s="265">
        <f t="shared" si="6"/>
        <v>0</v>
      </c>
      <c r="Q22" s="82"/>
      <c r="R22" s="82"/>
      <c r="S22" s="82"/>
      <c r="T22" s="82"/>
      <c r="U22" s="82"/>
      <c r="V22" s="82"/>
    </row>
    <row r="23" spans="1:22" ht="22.5" x14ac:dyDescent="0.2">
      <c r="A23" s="195">
        <v>10</v>
      </c>
      <c r="B23" s="352"/>
      <c r="C23" s="260" t="s">
        <v>115</v>
      </c>
      <c r="D23" s="96" t="s">
        <v>110</v>
      </c>
      <c r="E23" s="88">
        <f>E24*4.5</f>
        <v>878.04</v>
      </c>
      <c r="F23" s="266"/>
      <c r="G23" s="264"/>
      <c r="H23" s="264">
        <f t="shared" si="0"/>
        <v>0</v>
      </c>
      <c r="I23" s="264"/>
      <c r="J23" s="264"/>
      <c r="K23" s="265">
        <f t="shared" si="1"/>
        <v>0</v>
      </c>
      <c r="L23" s="266">
        <f t="shared" si="2"/>
        <v>0</v>
      </c>
      <c r="M23" s="264">
        <f t="shared" si="3"/>
        <v>0</v>
      </c>
      <c r="N23" s="264">
        <f t="shared" si="4"/>
        <v>0</v>
      </c>
      <c r="O23" s="264">
        <f t="shared" si="5"/>
        <v>0</v>
      </c>
      <c r="P23" s="265">
        <f t="shared" si="6"/>
        <v>0</v>
      </c>
      <c r="Q23" s="82"/>
      <c r="R23" s="82"/>
      <c r="S23" s="82"/>
      <c r="T23" s="82"/>
      <c r="U23" s="82"/>
      <c r="V23" s="82"/>
    </row>
    <row r="24" spans="1:22" ht="33.75" x14ac:dyDescent="0.2">
      <c r="A24" s="195">
        <v>11</v>
      </c>
      <c r="B24" s="352"/>
      <c r="C24" s="260" t="s">
        <v>185</v>
      </c>
      <c r="D24" s="96" t="s">
        <v>105</v>
      </c>
      <c r="E24" s="88">
        <f>97.56*2</f>
        <v>195.12</v>
      </c>
      <c r="F24" s="266"/>
      <c r="G24" s="264"/>
      <c r="H24" s="264">
        <f t="shared" si="0"/>
        <v>0</v>
      </c>
      <c r="I24" s="264"/>
      <c r="J24" s="264"/>
      <c r="K24" s="265">
        <f t="shared" si="1"/>
        <v>0</v>
      </c>
      <c r="L24" s="266">
        <f t="shared" si="2"/>
        <v>0</v>
      </c>
      <c r="M24" s="264">
        <f t="shared" si="3"/>
        <v>0</v>
      </c>
      <c r="N24" s="264">
        <f t="shared" si="4"/>
        <v>0</v>
      </c>
      <c r="O24" s="264">
        <f t="shared" si="5"/>
        <v>0</v>
      </c>
      <c r="P24" s="265">
        <f t="shared" si="6"/>
        <v>0</v>
      </c>
      <c r="Q24" s="82"/>
      <c r="R24" s="82"/>
      <c r="S24" s="82"/>
      <c r="T24" s="82"/>
      <c r="U24" s="82"/>
      <c r="V24" s="82"/>
    </row>
    <row r="25" spans="1:22" ht="22.5" x14ac:dyDescent="0.2">
      <c r="A25" s="195">
        <v>12</v>
      </c>
      <c r="B25" s="352"/>
      <c r="C25" s="260" t="s">
        <v>154</v>
      </c>
      <c r="D25" s="96" t="s">
        <v>110</v>
      </c>
      <c r="E25" s="88">
        <f>E26*0.25</f>
        <v>24.39</v>
      </c>
      <c r="F25" s="266"/>
      <c r="G25" s="264"/>
      <c r="H25" s="264">
        <f t="shared" si="0"/>
        <v>0</v>
      </c>
      <c r="I25" s="264"/>
      <c r="J25" s="264"/>
      <c r="K25" s="265">
        <f t="shared" si="1"/>
        <v>0</v>
      </c>
      <c r="L25" s="266">
        <f t="shared" si="2"/>
        <v>0</v>
      </c>
      <c r="M25" s="264">
        <f t="shared" si="3"/>
        <v>0</v>
      </c>
      <c r="N25" s="264">
        <f t="shared" si="4"/>
        <v>0</v>
      </c>
      <c r="O25" s="264">
        <f t="shared" si="5"/>
        <v>0</v>
      </c>
      <c r="P25" s="265">
        <f t="shared" si="6"/>
        <v>0</v>
      </c>
      <c r="Q25" s="82"/>
      <c r="R25" s="82"/>
      <c r="S25" s="82"/>
      <c r="T25" s="82"/>
      <c r="U25" s="82"/>
      <c r="V25" s="82"/>
    </row>
    <row r="26" spans="1:22" ht="22.5" x14ac:dyDescent="0.2">
      <c r="A26" s="195">
        <v>13</v>
      </c>
      <c r="B26" s="352"/>
      <c r="C26" s="260" t="s">
        <v>116</v>
      </c>
      <c r="D26" s="96" t="s">
        <v>105</v>
      </c>
      <c r="E26" s="88">
        <f>E24/2</f>
        <v>97.56</v>
      </c>
      <c r="F26" s="266"/>
      <c r="G26" s="264"/>
      <c r="H26" s="264">
        <f t="shared" si="0"/>
        <v>0</v>
      </c>
      <c r="I26" s="264"/>
      <c r="J26" s="264"/>
      <c r="K26" s="265">
        <f t="shared" si="1"/>
        <v>0</v>
      </c>
      <c r="L26" s="266">
        <f t="shared" si="2"/>
        <v>0</v>
      </c>
      <c r="M26" s="264">
        <f t="shared" si="3"/>
        <v>0</v>
      </c>
      <c r="N26" s="264">
        <f t="shared" si="4"/>
        <v>0</v>
      </c>
      <c r="O26" s="264">
        <f t="shared" si="5"/>
        <v>0</v>
      </c>
      <c r="P26" s="265">
        <f t="shared" si="6"/>
        <v>0</v>
      </c>
      <c r="Q26" s="82"/>
      <c r="R26" s="82"/>
      <c r="S26" s="82"/>
      <c r="T26" s="82"/>
      <c r="U26" s="82"/>
      <c r="V26" s="82"/>
    </row>
    <row r="27" spans="1:22" ht="39" customHeight="1" x14ac:dyDescent="0.2">
      <c r="A27" s="195">
        <v>14</v>
      </c>
      <c r="B27" s="352"/>
      <c r="C27" s="97" t="s">
        <v>121</v>
      </c>
      <c r="D27" s="96" t="s">
        <v>99</v>
      </c>
      <c r="E27" s="88">
        <v>195.2</v>
      </c>
      <c r="F27" s="266"/>
      <c r="G27" s="264"/>
      <c r="H27" s="264">
        <f t="shared" si="0"/>
        <v>0</v>
      </c>
      <c r="I27" s="264"/>
      <c r="J27" s="264"/>
      <c r="K27" s="265">
        <f t="shared" si="1"/>
        <v>0</v>
      </c>
      <c r="L27" s="266">
        <f t="shared" si="2"/>
        <v>0</v>
      </c>
      <c r="M27" s="264">
        <f t="shared" si="3"/>
        <v>0</v>
      </c>
      <c r="N27" s="264">
        <f t="shared" si="4"/>
        <v>0</v>
      </c>
      <c r="O27" s="264">
        <f t="shared" si="5"/>
        <v>0</v>
      </c>
      <c r="P27" s="265">
        <f t="shared" si="6"/>
        <v>0</v>
      </c>
      <c r="Q27" s="82"/>
      <c r="R27" s="82"/>
      <c r="S27" s="82"/>
      <c r="T27" s="82"/>
      <c r="U27" s="82"/>
      <c r="V27" s="82"/>
    </row>
    <row r="28" spans="1:22" x14ac:dyDescent="0.2">
      <c r="A28" s="195">
        <v>15</v>
      </c>
      <c r="B28" s="352"/>
      <c r="C28" s="260" t="s">
        <v>111</v>
      </c>
      <c r="D28" s="96" t="s">
        <v>100</v>
      </c>
      <c r="E28" s="101">
        <f>E22*6/2</f>
        <v>921.87000000000012</v>
      </c>
      <c r="F28" s="266"/>
      <c r="G28" s="264"/>
      <c r="H28" s="264">
        <f t="shared" si="0"/>
        <v>0</v>
      </c>
      <c r="I28" s="264"/>
      <c r="J28" s="264"/>
      <c r="K28" s="265">
        <f t="shared" si="1"/>
        <v>0</v>
      </c>
      <c r="L28" s="266">
        <f t="shared" si="2"/>
        <v>0</v>
      </c>
      <c r="M28" s="264">
        <f t="shared" si="3"/>
        <v>0</v>
      </c>
      <c r="N28" s="264">
        <f t="shared" si="4"/>
        <v>0</v>
      </c>
      <c r="O28" s="264">
        <f t="shared" si="5"/>
        <v>0</v>
      </c>
      <c r="P28" s="265">
        <f t="shared" si="6"/>
        <v>0</v>
      </c>
      <c r="Q28" s="82"/>
      <c r="R28" s="82"/>
      <c r="S28" s="82"/>
      <c r="T28" s="82"/>
      <c r="U28" s="82"/>
      <c r="V28" s="82"/>
    </row>
    <row r="29" spans="1:22" x14ac:dyDescent="0.2">
      <c r="A29" s="195">
        <v>16</v>
      </c>
      <c r="B29" s="187"/>
      <c r="C29" s="98" t="s">
        <v>117</v>
      </c>
      <c r="D29" s="159"/>
      <c r="E29" s="145"/>
      <c r="F29" s="266"/>
      <c r="G29" s="264"/>
      <c r="H29" s="264">
        <f t="shared" si="0"/>
        <v>0</v>
      </c>
      <c r="I29" s="264"/>
      <c r="J29" s="264"/>
      <c r="K29" s="265">
        <f t="shared" si="1"/>
        <v>0</v>
      </c>
      <c r="L29" s="266">
        <f t="shared" si="2"/>
        <v>0</v>
      </c>
      <c r="M29" s="264">
        <f t="shared" si="3"/>
        <v>0</v>
      </c>
      <c r="N29" s="264">
        <f t="shared" si="4"/>
        <v>0</v>
      </c>
      <c r="O29" s="264">
        <f t="shared" si="5"/>
        <v>0</v>
      </c>
      <c r="P29" s="265">
        <f t="shared" si="6"/>
        <v>0</v>
      </c>
      <c r="Q29" s="82"/>
      <c r="R29" s="82"/>
      <c r="S29" s="82"/>
      <c r="T29" s="82"/>
      <c r="U29" s="82"/>
      <c r="V29" s="82"/>
    </row>
    <row r="30" spans="1:22" ht="90" x14ac:dyDescent="0.2">
      <c r="A30" s="195">
        <v>17</v>
      </c>
      <c r="B30" s="352" t="str">
        <f>B20</f>
        <v>13-00000</v>
      </c>
      <c r="C30" s="260" t="s">
        <v>122</v>
      </c>
      <c r="D30" s="96" t="s">
        <v>105</v>
      </c>
      <c r="E30" s="88">
        <f>(E35+E45+E58)*0.3</f>
        <v>729.09899999999993</v>
      </c>
      <c r="F30" s="266"/>
      <c r="G30" s="264"/>
      <c r="H30" s="264">
        <f t="shared" si="0"/>
        <v>0</v>
      </c>
      <c r="I30" s="264"/>
      <c r="J30" s="264"/>
      <c r="K30" s="265">
        <f t="shared" si="1"/>
        <v>0</v>
      </c>
      <c r="L30" s="266">
        <f t="shared" si="2"/>
        <v>0</v>
      </c>
      <c r="M30" s="264">
        <f t="shared" si="3"/>
        <v>0</v>
      </c>
      <c r="N30" s="264">
        <f t="shared" si="4"/>
        <v>0</v>
      </c>
      <c r="O30" s="264">
        <f t="shared" si="5"/>
        <v>0</v>
      </c>
      <c r="P30" s="265">
        <f t="shared" si="6"/>
        <v>0</v>
      </c>
      <c r="Q30" s="82"/>
      <c r="R30" s="82"/>
      <c r="S30" s="82"/>
      <c r="T30" s="82"/>
      <c r="U30" s="82"/>
      <c r="V30" s="82"/>
    </row>
    <row r="31" spans="1:22" ht="20.25" customHeight="1" x14ac:dyDescent="0.2">
      <c r="A31" s="195">
        <v>18</v>
      </c>
      <c r="B31" s="352"/>
      <c r="C31" s="97" t="s">
        <v>186</v>
      </c>
      <c r="D31" s="96" t="s">
        <v>105</v>
      </c>
      <c r="E31" s="88">
        <v>2444.06</v>
      </c>
      <c r="F31" s="266"/>
      <c r="G31" s="264"/>
      <c r="H31" s="264">
        <f t="shared" si="0"/>
        <v>0</v>
      </c>
      <c r="I31" s="264"/>
      <c r="J31" s="264"/>
      <c r="K31" s="265">
        <f t="shared" si="1"/>
        <v>0</v>
      </c>
      <c r="L31" s="266">
        <f t="shared" si="2"/>
        <v>0</v>
      </c>
      <c r="M31" s="264">
        <f t="shared" si="3"/>
        <v>0</v>
      </c>
      <c r="N31" s="264">
        <f t="shared" si="4"/>
        <v>0</v>
      </c>
      <c r="O31" s="264">
        <f t="shared" si="5"/>
        <v>0</v>
      </c>
      <c r="P31" s="265">
        <f t="shared" si="6"/>
        <v>0</v>
      </c>
      <c r="Q31" s="82"/>
      <c r="R31" s="82"/>
      <c r="S31" s="82"/>
      <c r="T31" s="82"/>
      <c r="U31" s="82"/>
      <c r="V31" s="82"/>
    </row>
    <row r="32" spans="1:22" s="82" customFormat="1" ht="33.75" x14ac:dyDescent="0.2">
      <c r="A32" s="195">
        <v>19</v>
      </c>
      <c r="B32" s="352"/>
      <c r="C32" s="260" t="s">
        <v>216</v>
      </c>
      <c r="D32" s="96" t="s">
        <v>76</v>
      </c>
      <c r="E32" s="141">
        <v>1</v>
      </c>
      <c r="F32" s="266"/>
      <c r="G32" s="264"/>
      <c r="H32" s="264">
        <f t="shared" si="0"/>
        <v>0</v>
      </c>
      <c r="I32" s="264"/>
      <c r="J32" s="264"/>
      <c r="K32" s="265">
        <f t="shared" si="1"/>
        <v>0</v>
      </c>
      <c r="L32" s="266">
        <f t="shared" si="2"/>
        <v>0</v>
      </c>
      <c r="M32" s="264">
        <f t="shared" si="3"/>
        <v>0</v>
      </c>
      <c r="N32" s="264">
        <f t="shared" si="4"/>
        <v>0</v>
      </c>
      <c r="O32" s="264">
        <f t="shared" si="5"/>
        <v>0</v>
      </c>
      <c r="P32" s="265">
        <f t="shared" si="6"/>
        <v>0</v>
      </c>
    </row>
    <row r="33" spans="1:22" ht="22.5" x14ac:dyDescent="0.2">
      <c r="A33" s="195">
        <v>20</v>
      </c>
      <c r="B33" s="187"/>
      <c r="C33" s="98" t="s">
        <v>118</v>
      </c>
      <c r="D33" s="96"/>
      <c r="E33" s="145"/>
      <c r="F33" s="266"/>
      <c r="G33" s="264"/>
      <c r="H33" s="264">
        <f t="shared" si="0"/>
        <v>0</v>
      </c>
      <c r="I33" s="264"/>
      <c r="J33" s="264"/>
      <c r="K33" s="265">
        <f t="shared" si="1"/>
        <v>0</v>
      </c>
      <c r="L33" s="266">
        <f t="shared" si="2"/>
        <v>0</v>
      </c>
      <c r="M33" s="264">
        <f t="shared" si="3"/>
        <v>0</v>
      </c>
      <c r="N33" s="264">
        <f t="shared" si="4"/>
        <v>0</v>
      </c>
      <c r="O33" s="264">
        <f t="shared" si="5"/>
        <v>0</v>
      </c>
      <c r="P33" s="265">
        <f t="shared" si="6"/>
        <v>0</v>
      </c>
      <c r="Q33" s="82"/>
      <c r="R33" s="82"/>
      <c r="S33" s="82"/>
      <c r="T33" s="82"/>
      <c r="U33" s="82"/>
      <c r="V33" s="82"/>
    </row>
    <row r="34" spans="1:22" ht="39.75" customHeight="1" x14ac:dyDescent="0.2">
      <c r="A34" s="195">
        <v>21</v>
      </c>
      <c r="B34" s="352" t="str">
        <f>B30</f>
        <v>13-00000</v>
      </c>
      <c r="C34" s="260" t="s">
        <v>123</v>
      </c>
      <c r="D34" s="96" t="s">
        <v>110</v>
      </c>
      <c r="E34" s="88">
        <f>E35*5</f>
        <v>11389.15</v>
      </c>
      <c r="F34" s="266"/>
      <c r="G34" s="264"/>
      <c r="H34" s="264">
        <f t="shared" si="0"/>
        <v>0</v>
      </c>
      <c r="I34" s="264"/>
      <c r="J34" s="264"/>
      <c r="K34" s="265">
        <f t="shared" si="1"/>
        <v>0</v>
      </c>
      <c r="L34" s="266">
        <f t="shared" si="2"/>
        <v>0</v>
      </c>
      <c r="M34" s="264">
        <f t="shared" si="3"/>
        <v>0</v>
      </c>
      <c r="N34" s="264">
        <f t="shared" si="4"/>
        <v>0</v>
      </c>
      <c r="O34" s="264">
        <f t="shared" si="5"/>
        <v>0</v>
      </c>
      <c r="P34" s="265">
        <f t="shared" si="6"/>
        <v>0</v>
      </c>
      <c r="Q34" s="82"/>
      <c r="R34" s="82"/>
      <c r="S34" s="82"/>
      <c r="T34" s="82"/>
      <c r="U34" s="82"/>
      <c r="V34" s="82"/>
    </row>
    <row r="35" spans="1:22" ht="22.5" x14ac:dyDescent="0.2">
      <c r="A35" s="195">
        <v>22</v>
      </c>
      <c r="B35" s="352"/>
      <c r="C35" s="260" t="s">
        <v>119</v>
      </c>
      <c r="D35" s="96" t="s">
        <v>105</v>
      </c>
      <c r="E35" s="88">
        <v>2277.83</v>
      </c>
      <c r="F35" s="266"/>
      <c r="G35" s="264"/>
      <c r="H35" s="264">
        <f t="shared" si="0"/>
        <v>0</v>
      </c>
      <c r="I35" s="264"/>
      <c r="J35" s="264"/>
      <c r="K35" s="265">
        <f t="shared" si="1"/>
        <v>0</v>
      </c>
      <c r="L35" s="266">
        <f t="shared" si="2"/>
        <v>0</v>
      </c>
      <c r="M35" s="264">
        <f t="shared" si="3"/>
        <v>0</v>
      </c>
      <c r="N35" s="264">
        <f t="shared" si="4"/>
        <v>0</v>
      </c>
      <c r="O35" s="264">
        <f t="shared" si="5"/>
        <v>0</v>
      </c>
      <c r="P35" s="265">
        <f t="shared" si="6"/>
        <v>0</v>
      </c>
      <c r="Q35" s="82"/>
      <c r="R35" s="82"/>
      <c r="S35" s="82"/>
      <c r="T35" s="82"/>
      <c r="U35" s="82"/>
      <c r="V35" s="82"/>
    </row>
    <row r="36" spans="1:22" ht="33.75" x14ac:dyDescent="0.2">
      <c r="A36" s="195">
        <v>23</v>
      </c>
      <c r="B36" s="352"/>
      <c r="C36" s="260" t="s">
        <v>124</v>
      </c>
      <c r="D36" s="96" t="s">
        <v>110</v>
      </c>
      <c r="E36" s="88">
        <f>E37*4.5</f>
        <v>8557.65</v>
      </c>
      <c r="F36" s="266"/>
      <c r="G36" s="264"/>
      <c r="H36" s="264">
        <f t="shared" si="0"/>
        <v>0</v>
      </c>
      <c r="I36" s="264"/>
      <c r="J36" s="264"/>
      <c r="K36" s="265">
        <f t="shared" si="1"/>
        <v>0</v>
      </c>
      <c r="L36" s="266">
        <f t="shared" si="2"/>
        <v>0</v>
      </c>
      <c r="M36" s="264">
        <f t="shared" si="3"/>
        <v>0</v>
      </c>
      <c r="N36" s="264">
        <f t="shared" si="4"/>
        <v>0</v>
      </c>
      <c r="O36" s="264">
        <f t="shared" si="5"/>
        <v>0</v>
      </c>
      <c r="P36" s="265">
        <f t="shared" si="6"/>
        <v>0</v>
      </c>
      <c r="Q36" s="82"/>
      <c r="R36" s="82"/>
      <c r="S36" s="82"/>
      <c r="T36" s="82"/>
      <c r="U36" s="82"/>
      <c r="V36" s="82"/>
    </row>
    <row r="37" spans="1:22" ht="33.75" x14ac:dyDescent="0.2">
      <c r="A37" s="195">
        <v>24</v>
      </c>
      <c r="B37" s="352"/>
      <c r="C37" s="260" t="s">
        <v>125</v>
      </c>
      <c r="D37" s="96" t="s">
        <v>105</v>
      </c>
      <c r="E37" s="141">
        <f>E35-E39</f>
        <v>1901.6999999999998</v>
      </c>
      <c r="F37" s="266"/>
      <c r="G37" s="264"/>
      <c r="H37" s="264">
        <f t="shared" si="0"/>
        <v>0</v>
      </c>
      <c r="I37" s="264"/>
      <c r="J37" s="264"/>
      <c r="K37" s="265">
        <f t="shared" si="1"/>
        <v>0</v>
      </c>
      <c r="L37" s="266">
        <f t="shared" si="2"/>
        <v>0</v>
      </c>
      <c r="M37" s="264">
        <f t="shared" si="3"/>
        <v>0</v>
      </c>
      <c r="N37" s="264">
        <f t="shared" si="4"/>
        <v>0</v>
      </c>
      <c r="O37" s="264">
        <f t="shared" si="5"/>
        <v>0</v>
      </c>
      <c r="P37" s="265">
        <f t="shared" si="6"/>
        <v>0</v>
      </c>
      <c r="Q37" s="82"/>
      <c r="R37" s="82"/>
      <c r="S37" s="82"/>
      <c r="T37" s="82"/>
      <c r="U37" s="82"/>
      <c r="V37" s="82"/>
    </row>
    <row r="38" spans="1:22" ht="33.75" x14ac:dyDescent="0.2">
      <c r="A38" s="195">
        <v>25</v>
      </c>
      <c r="B38" s="352"/>
      <c r="C38" s="260" t="s">
        <v>126</v>
      </c>
      <c r="D38" s="96" t="s">
        <v>110</v>
      </c>
      <c r="E38" s="141">
        <f>E39*4.5</f>
        <v>1692.585</v>
      </c>
      <c r="F38" s="266"/>
      <c r="G38" s="264"/>
      <c r="H38" s="264">
        <f t="shared" si="0"/>
        <v>0</v>
      </c>
      <c r="I38" s="264"/>
      <c r="J38" s="264"/>
      <c r="K38" s="265">
        <f t="shared" si="1"/>
        <v>0</v>
      </c>
      <c r="L38" s="266">
        <f t="shared" si="2"/>
        <v>0</v>
      </c>
      <c r="M38" s="264">
        <f t="shared" si="3"/>
        <v>0</v>
      </c>
      <c r="N38" s="264">
        <f t="shared" si="4"/>
        <v>0</v>
      </c>
      <c r="O38" s="264">
        <f t="shared" si="5"/>
        <v>0</v>
      </c>
      <c r="P38" s="265">
        <f t="shared" si="6"/>
        <v>0</v>
      </c>
      <c r="Q38" s="82"/>
      <c r="R38" s="82"/>
      <c r="S38" s="82"/>
      <c r="T38" s="82"/>
      <c r="U38" s="82"/>
      <c r="V38" s="82"/>
    </row>
    <row r="39" spans="1:22" ht="33.75" x14ac:dyDescent="0.2">
      <c r="A39" s="195">
        <v>26</v>
      </c>
      <c r="B39" s="352"/>
      <c r="C39" s="260" t="s">
        <v>127</v>
      </c>
      <c r="D39" s="96" t="s">
        <v>105</v>
      </c>
      <c r="E39" s="141">
        <v>376.13</v>
      </c>
      <c r="F39" s="266"/>
      <c r="G39" s="264"/>
      <c r="H39" s="264">
        <f t="shared" si="0"/>
        <v>0</v>
      </c>
      <c r="I39" s="264"/>
      <c r="J39" s="264"/>
      <c r="K39" s="265">
        <f t="shared" si="1"/>
        <v>0</v>
      </c>
      <c r="L39" s="266">
        <f t="shared" si="2"/>
        <v>0</v>
      </c>
      <c r="M39" s="264">
        <f t="shared" si="3"/>
        <v>0</v>
      </c>
      <c r="N39" s="264">
        <f t="shared" si="4"/>
        <v>0</v>
      </c>
      <c r="O39" s="264">
        <f t="shared" si="5"/>
        <v>0</v>
      </c>
      <c r="P39" s="265">
        <f t="shared" si="6"/>
        <v>0</v>
      </c>
      <c r="Q39" s="82"/>
      <c r="R39" s="82"/>
      <c r="S39" s="82"/>
      <c r="T39" s="214"/>
      <c r="U39" s="82"/>
      <c r="V39" s="82"/>
    </row>
    <row r="40" spans="1:22" ht="22.5" x14ac:dyDescent="0.2">
      <c r="A40" s="195">
        <v>27</v>
      </c>
      <c r="B40" s="352"/>
      <c r="C40" s="260" t="s">
        <v>128</v>
      </c>
      <c r="D40" s="96" t="s">
        <v>110</v>
      </c>
      <c r="E40" s="141">
        <f>E35*0.25</f>
        <v>569.45749999999998</v>
      </c>
      <c r="F40" s="266"/>
      <c r="G40" s="264"/>
      <c r="H40" s="264">
        <f t="shared" si="0"/>
        <v>0</v>
      </c>
      <c r="I40" s="264"/>
      <c r="J40" s="264"/>
      <c r="K40" s="265">
        <f t="shared" si="1"/>
        <v>0</v>
      </c>
      <c r="L40" s="266">
        <f t="shared" si="2"/>
        <v>0</v>
      </c>
      <c r="M40" s="264">
        <f t="shared" si="3"/>
        <v>0</v>
      </c>
      <c r="N40" s="264">
        <f t="shared" si="4"/>
        <v>0</v>
      </c>
      <c r="O40" s="264">
        <f t="shared" si="5"/>
        <v>0</v>
      </c>
      <c r="P40" s="265">
        <f t="shared" si="6"/>
        <v>0</v>
      </c>
      <c r="Q40" s="82"/>
      <c r="R40" s="82"/>
      <c r="S40" s="82"/>
      <c r="T40" s="82"/>
      <c r="U40" s="82"/>
      <c r="V40" s="82"/>
    </row>
    <row r="41" spans="1:22" ht="45" x14ac:dyDescent="0.2">
      <c r="A41" s="195">
        <v>28</v>
      </c>
      <c r="B41" s="352"/>
      <c r="C41" s="260" t="s">
        <v>217</v>
      </c>
      <c r="D41" s="96" t="s">
        <v>110</v>
      </c>
      <c r="E41" s="141">
        <f>(E35+312.06)*2.5</f>
        <v>6474.7249999999995</v>
      </c>
      <c r="F41" s="266"/>
      <c r="G41" s="264"/>
      <c r="H41" s="264">
        <f t="shared" si="0"/>
        <v>0</v>
      </c>
      <c r="I41" s="264"/>
      <c r="J41" s="264"/>
      <c r="K41" s="265">
        <f t="shared" si="1"/>
        <v>0</v>
      </c>
      <c r="L41" s="266">
        <f t="shared" si="2"/>
        <v>0</v>
      </c>
      <c r="M41" s="264">
        <f t="shared" si="3"/>
        <v>0</v>
      </c>
      <c r="N41" s="264">
        <f t="shared" si="4"/>
        <v>0</v>
      </c>
      <c r="O41" s="264">
        <f t="shared" si="5"/>
        <v>0</v>
      </c>
      <c r="P41" s="265">
        <f t="shared" si="6"/>
        <v>0</v>
      </c>
      <c r="Q41" s="82"/>
      <c r="R41" s="82"/>
      <c r="S41" s="82"/>
      <c r="T41" s="82"/>
      <c r="U41" s="82"/>
      <c r="V41" s="82"/>
    </row>
    <row r="42" spans="1:22" x14ac:dyDescent="0.2">
      <c r="A42" s="195">
        <v>29</v>
      </c>
      <c r="B42" s="352"/>
      <c r="C42" s="260" t="s">
        <v>120</v>
      </c>
      <c r="D42" s="96" t="s">
        <v>100</v>
      </c>
      <c r="E42" s="215">
        <f>8*E35</f>
        <v>18222.64</v>
      </c>
      <c r="F42" s="266"/>
      <c r="G42" s="264"/>
      <c r="H42" s="264">
        <f t="shared" si="0"/>
        <v>0</v>
      </c>
      <c r="I42" s="264"/>
      <c r="J42" s="264"/>
      <c r="K42" s="265">
        <f t="shared" si="1"/>
        <v>0</v>
      </c>
      <c r="L42" s="266">
        <f t="shared" si="2"/>
        <v>0</v>
      </c>
      <c r="M42" s="264">
        <f t="shared" si="3"/>
        <v>0</v>
      </c>
      <c r="N42" s="264">
        <f t="shared" si="4"/>
        <v>0</v>
      </c>
      <c r="O42" s="264">
        <f t="shared" si="5"/>
        <v>0</v>
      </c>
      <c r="P42" s="265">
        <f t="shared" si="6"/>
        <v>0</v>
      </c>
      <c r="Q42" s="82"/>
      <c r="R42" s="82"/>
      <c r="S42" s="82"/>
      <c r="T42" s="82"/>
      <c r="U42" s="82"/>
      <c r="V42" s="82"/>
    </row>
    <row r="43" spans="1:22" x14ac:dyDescent="0.2">
      <c r="A43" s="195">
        <v>30</v>
      </c>
      <c r="B43" s="187"/>
      <c r="C43" s="98" t="s">
        <v>218</v>
      </c>
      <c r="D43" s="96"/>
      <c r="E43" s="145"/>
      <c r="F43" s="266"/>
      <c r="G43" s="264"/>
      <c r="H43" s="264">
        <f t="shared" si="0"/>
        <v>0</v>
      </c>
      <c r="I43" s="264"/>
      <c r="J43" s="264"/>
      <c r="K43" s="265">
        <f t="shared" si="1"/>
        <v>0</v>
      </c>
      <c r="L43" s="266">
        <f t="shared" si="2"/>
        <v>0</v>
      </c>
      <c r="M43" s="264">
        <f t="shared" si="3"/>
        <v>0</v>
      </c>
      <c r="N43" s="264">
        <f t="shared" si="4"/>
        <v>0</v>
      </c>
      <c r="O43" s="264">
        <f t="shared" si="5"/>
        <v>0</v>
      </c>
      <c r="P43" s="265">
        <f t="shared" si="6"/>
        <v>0</v>
      </c>
      <c r="Q43" s="82"/>
      <c r="R43" s="82"/>
      <c r="S43" s="82"/>
      <c r="T43" s="82"/>
      <c r="U43" s="82"/>
      <c r="V43" s="82"/>
    </row>
    <row r="44" spans="1:22" ht="36.75" customHeight="1" x14ac:dyDescent="0.2">
      <c r="A44" s="195">
        <v>31</v>
      </c>
      <c r="B44" s="352" t="str">
        <f>B34</f>
        <v>13-00000</v>
      </c>
      <c r="C44" s="260" t="s">
        <v>123</v>
      </c>
      <c r="D44" s="96" t="s">
        <v>110</v>
      </c>
      <c r="E44" s="141">
        <f>E45*5</f>
        <v>750</v>
      </c>
      <c r="F44" s="266"/>
      <c r="G44" s="264"/>
      <c r="H44" s="264">
        <f t="shared" si="0"/>
        <v>0</v>
      </c>
      <c r="I44" s="264"/>
      <c r="J44" s="264"/>
      <c r="K44" s="265">
        <f t="shared" si="1"/>
        <v>0</v>
      </c>
      <c r="L44" s="266">
        <f t="shared" si="2"/>
        <v>0</v>
      </c>
      <c r="M44" s="264">
        <f t="shared" si="3"/>
        <v>0</v>
      </c>
      <c r="N44" s="264">
        <f t="shared" si="4"/>
        <v>0</v>
      </c>
      <c r="O44" s="264">
        <f t="shared" si="5"/>
        <v>0</v>
      </c>
      <c r="P44" s="265">
        <f t="shared" si="6"/>
        <v>0</v>
      </c>
      <c r="Q44" s="82"/>
      <c r="R44" s="82"/>
      <c r="S44" s="82"/>
      <c r="T44" s="82"/>
      <c r="U44" s="82"/>
      <c r="V44" s="82"/>
    </row>
    <row r="45" spans="1:22" ht="28.5" customHeight="1" x14ac:dyDescent="0.2">
      <c r="A45" s="195">
        <v>32</v>
      </c>
      <c r="B45" s="352"/>
      <c r="C45" s="260" t="s">
        <v>294</v>
      </c>
      <c r="D45" s="96" t="s">
        <v>105</v>
      </c>
      <c r="E45" s="141">
        <v>150</v>
      </c>
      <c r="F45" s="266"/>
      <c r="G45" s="264"/>
      <c r="H45" s="264">
        <f t="shared" si="0"/>
        <v>0</v>
      </c>
      <c r="I45" s="264"/>
      <c r="J45" s="264"/>
      <c r="K45" s="265">
        <f t="shared" si="1"/>
        <v>0</v>
      </c>
      <c r="L45" s="266">
        <f t="shared" si="2"/>
        <v>0</v>
      </c>
      <c r="M45" s="264">
        <f t="shared" si="3"/>
        <v>0</v>
      </c>
      <c r="N45" s="264">
        <f t="shared" si="4"/>
        <v>0</v>
      </c>
      <c r="O45" s="264">
        <f t="shared" si="5"/>
        <v>0</v>
      </c>
      <c r="P45" s="265">
        <f t="shared" si="6"/>
        <v>0</v>
      </c>
      <c r="Q45" s="82"/>
      <c r="R45" s="82"/>
      <c r="S45" s="82"/>
      <c r="T45" s="82"/>
      <c r="U45" s="82"/>
      <c r="V45" s="82"/>
    </row>
    <row r="46" spans="1:22" ht="29.25" customHeight="1" x14ac:dyDescent="0.2">
      <c r="A46" s="195">
        <v>33</v>
      </c>
      <c r="B46" s="352"/>
      <c r="C46" s="260" t="s">
        <v>131</v>
      </c>
      <c r="D46" s="96" t="s">
        <v>110</v>
      </c>
      <c r="E46" s="141">
        <f>E45*4.5</f>
        <v>675</v>
      </c>
      <c r="F46" s="266"/>
      <c r="G46" s="264"/>
      <c r="H46" s="264">
        <f t="shared" si="0"/>
        <v>0</v>
      </c>
      <c r="I46" s="264"/>
      <c r="J46" s="264"/>
      <c r="K46" s="265">
        <f t="shared" si="1"/>
        <v>0</v>
      </c>
      <c r="L46" s="266">
        <f t="shared" si="2"/>
        <v>0</v>
      </c>
      <c r="M46" s="264">
        <f t="shared" si="3"/>
        <v>0</v>
      </c>
      <c r="N46" s="264">
        <f t="shared" si="4"/>
        <v>0</v>
      </c>
      <c r="O46" s="264">
        <f t="shared" si="5"/>
        <v>0</v>
      </c>
      <c r="P46" s="265">
        <f t="shared" si="6"/>
        <v>0</v>
      </c>
      <c r="Q46" s="82"/>
      <c r="R46" s="82"/>
      <c r="S46" s="82"/>
      <c r="T46" s="82"/>
      <c r="U46" s="82"/>
      <c r="V46" s="82"/>
    </row>
    <row r="47" spans="1:22" ht="36.75" customHeight="1" x14ac:dyDescent="0.2">
      <c r="A47" s="195">
        <v>34</v>
      </c>
      <c r="B47" s="352"/>
      <c r="C47" s="260" t="s">
        <v>138</v>
      </c>
      <c r="D47" s="96" t="s">
        <v>105</v>
      </c>
      <c r="E47" s="149">
        <v>292.88</v>
      </c>
      <c r="F47" s="266"/>
      <c r="G47" s="264"/>
      <c r="H47" s="264">
        <f t="shared" si="0"/>
        <v>0</v>
      </c>
      <c r="I47" s="264"/>
      <c r="J47" s="264"/>
      <c r="K47" s="265">
        <f t="shared" si="1"/>
        <v>0</v>
      </c>
      <c r="L47" s="266">
        <f t="shared" si="2"/>
        <v>0</v>
      </c>
      <c r="M47" s="264">
        <f t="shared" si="3"/>
        <v>0</v>
      </c>
      <c r="N47" s="264">
        <f t="shared" si="4"/>
        <v>0</v>
      </c>
      <c r="O47" s="264">
        <f t="shared" si="5"/>
        <v>0</v>
      </c>
      <c r="P47" s="265">
        <f t="shared" si="6"/>
        <v>0</v>
      </c>
      <c r="Q47" s="82"/>
      <c r="R47" s="82"/>
      <c r="S47" s="82"/>
      <c r="T47" s="82"/>
      <c r="U47" s="214"/>
      <c r="V47" s="82"/>
    </row>
    <row r="48" spans="1:22" ht="22.5" x14ac:dyDescent="0.2">
      <c r="A48" s="195">
        <v>35</v>
      </c>
      <c r="B48" s="352"/>
      <c r="C48" s="260" t="s">
        <v>128</v>
      </c>
      <c r="D48" s="96" t="s">
        <v>110</v>
      </c>
      <c r="E48" s="149">
        <f>E45*0.25</f>
        <v>37.5</v>
      </c>
      <c r="F48" s="266"/>
      <c r="G48" s="264"/>
      <c r="H48" s="264">
        <f t="shared" si="0"/>
        <v>0</v>
      </c>
      <c r="I48" s="264"/>
      <c r="J48" s="264"/>
      <c r="K48" s="265">
        <f t="shared" si="1"/>
        <v>0</v>
      </c>
      <c r="L48" s="266">
        <f t="shared" si="2"/>
        <v>0</v>
      </c>
      <c r="M48" s="264">
        <f t="shared" si="3"/>
        <v>0</v>
      </c>
      <c r="N48" s="264">
        <f t="shared" si="4"/>
        <v>0</v>
      </c>
      <c r="O48" s="264">
        <f t="shared" si="5"/>
        <v>0</v>
      </c>
      <c r="P48" s="265">
        <f t="shared" si="6"/>
        <v>0</v>
      </c>
      <c r="Q48" s="82"/>
      <c r="R48" s="82"/>
      <c r="S48" s="82"/>
      <c r="T48" s="82"/>
      <c r="U48" s="82"/>
      <c r="V48" s="82"/>
    </row>
    <row r="49" spans="1:38" ht="39.75" customHeight="1" x14ac:dyDescent="0.2">
      <c r="A49" s="195">
        <v>36</v>
      </c>
      <c r="B49" s="352"/>
      <c r="C49" s="260" t="s">
        <v>129</v>
      </c>
      <c r="D49" s="96" t="s">
        <v>110</v>
      </c>
      <c r="E49" s="149">
        <f>E45*2.9</f>
        <v>435</v>
      </c>
      <c r="F49" s="266"/>
      <c r="G49" s="264"/>
      <c r="H49" s="264">
        <f t="shared" si="0"/>
        <v>0</v>
      </c>
      <c r="I49" s="264"/>
      <c r="J49" s="264"/>
      <c r="K49" s="265">
        <f t="shared" si="1"/>
        <v>0</v>
      </c>
      <c r="L49" s="266">
        <f t="shared" si="2"/>
        <v>0</v>
      </c>
      <c r="M49" s="264">
        <f t="shared" si="3"/>
        <v>0</v>
      </c>
      <c r="N49" s="264">
        <f t="shared" si="4"/>
        <v>0</v>
      </c>
      <c r="O49" s="264">
        <f t="shared" si="5"/>
        <v>0</v>
      </c>
      <c r="P49" s="265">
        <f t="shared" si="6"/>
        <v>0</v>
      </c>
      <c r="Q49" s="82"/>
      <c r="R49" s="82"/>
      <c r="S49" s="82"/>
      <c r="T49" s="82"/>
      <c r="U49" s="82"/>
      <c r="V49" s="82"/>
    </row>
    <row r="50" spans="1:38" ht="22.5" x14ac:dyDescent="0.2">
      <c r="A50" s="195">
        <v>37</v>
      </c>
      <c r="B50" s="352"/>
      <c r="C50" s="260" t="s">
        <v>140</v>
      </c>
      <c r="D50" s="96" t="s">
        <v>99</v>
      </c>
      <c r="E50" s="149">
        <f>E51+E52</f>
        <v>1404</v>
      </c>
      <c r="F50" s="266"/>
      <c r="G50" s="264"/>
      <c r="H50" s="264">
        <f t="shared" si="0"/>
        <v>0</v>
      </c>
      <c r="I50" s="264"/>
      <c r="J50" s="264"/>
      <c r="K50" s="265">
        <f t="shared" si="1"/>
        <v>0</v>
      </c>
      <c r="L50" s="266">
        <f t="shared" si="2"/>
        <v>0</v>
      </c>
      <c r="M50" s="264">
        <f t="shared" si="3"/>
        <v>0</v>
      </c>
      <c r="N50" s="264">
        <f t="shared" si="4"/>
        <v>0</v>
      </c>
      <c r="O50" s="264">
        <f t="shared" si="5"/>
        <v>0</v>
      </c>
      <c r="P50" s="265">
        <f t="shared" si="6"/>
        <v>0</v>
      </c>
      <c r="Q50" s="82"/>
      <c r="R50" s="82"/>
      <c r="S50" s="82"/>
      <c r="T50" s="82"/>
      <c r="U50" s="82"/>
      <c r="V50" s="82"/>
    </row>
    <row r="51" spans="1:38" ht="22.5" x14ac:dyDescent="0.2">
      <c r="A51" s="195">
        <v>38</v>
      </c>
      <c r="B51" s="352"/>
      <c r="C51" s="260" t="s">
        <v>141</v>
      </c>
      <c r="D51" s="96" t="s">
        <v>99</v>
      </c>
      <c r="E51" s="149">
        <v>486.8</v>
      </c>
      <c r="F51" s="266"/>
      <c r="G51" s="264"/>
      <c r="H51" s="264">
        <f t="shared" si="0"/>
        <v>0</v>
      </c>
      <c r="I51" s="264"/>
      <c r="J51" s="264"/>
      <c r="K51" s="265">
        <f t="shared" si="1"/>
        <v>0</v>
      </c>
      <c r="L51" s="266">
        <f t="shared" si="2"/>
        <v>0</v>
      </c>
      <c r="M51" s="264">
        <f t="shared" si="3"/>
        <v>0</v>
      </c>
      <c r="N51" s="264">
        <f t="shared" si="4"/>
        <v>0</v>
      </c>
      <c r="O51" s="264">
        <f t="shared" si="5"/>
        <v>0</v>
      </c>
      <c r="P51" s="265">
        <f t="shared" si="6"/>
        <v>0</v>
      </c>
      <c r="Q51" s="82"/>
      <c r="R51" s="82"/>
      <c r="S51" s="82"/>
      <c r="T51" s="82"/>
      <c r="U51" s="82"/>
      <c r="V51" s="82"/>
    </row>
    <row r="52" spans="1:38" ht="22.5" x14ac:dyDescent="0.2">
      <c r="A52" s="195">
        <v>39</v>
      </c>
      <c r="B52" s="352"/>
      <c r="C52" s="260" t="s">
        <v>142</v>
      </c>
      <c r="D52" s="96" t="s">
        <v>99</v>
      </c>
      <c r="E52" s="149">
        <v>917.2</v>
      </c>
      <c r="F52" s="266"/>
      <c r="G52" s="264"/>
      <c r="H52" s="264">
        <f t="shared" si="0"/>
        <v>0</v>
      </c>
      <c r="I52" s="264"/>
      <c r="J52" s="264"/>
      <c r="K52" s="265">
        <f t="shared" si="1"/>
        <v>0</v>
      </c>
      <c r="L52" s="266">
        <f t="shared" si="2"/>
        <v>0</v>
      </c>
      <c r="M52" s="264">
        <f t="shared" si="3"/>
        <v>0</v>
      </c>
      <c r="N52" s="264">
        <f t="shared" si="4"/>
        <v>0</v>
      </c>
      <c r="O52" s="264">
        <f t="shared" si="5"/>
        <v>0</v>
      </c>
      <c r="P52" s="265">
        <f t="shared" si="6"/>
        <v>0</v>
      </c>
      <c r="Q52" s="82"/>
      <c r="R52" s="82"/>
      <c r="S52" s="82"/>
      <c r="T52" s="82"/>
      <c r="U52" s="82"/>
      <c r="V52" s="82"/>
    </row>
    <row r="53" spans="1:38" ht="22.5" x14ac:dyDescent="0.2">
      <c r="A53" s="195">
        <v>40</v>
      </c>
      <c r="B53" s="352"/>
      <c r="C53" s="260" t="s">
        <v>136</v>
      </c>
      <c r="D53" s="96" t="s">
        <v>99</v>
      </c>
      <c r="E53" s="88">
        <v>495.2</v>
      </c>
      <c r="F53" s="266"/>
      <c r="G53" s="264"/>
      <c r="H53" s="264">
        <f t="shared" si="0"/>
        <v>0</v>
      </c>
      <c r="I53" s="264"/>
      <c r="J53" s="264"/>
      <c r="K53" s="265">
        <f t="shared" si="1"/>
        <v>0</v>
      </c>
      <c r="L53" s="266">
        <f t="shared" si="2"/>
        <v>0</v>
      </c>
      <c r="M53" s="264">
        <f t="shared" si="3"/>
        <v>0</v>
      </c>
      <c r="N53" s="264">
        <f t="shared" si="4"/>
        <v>0</v>
      </c>
      <c r="O53" s="264">
        <f t="shared" si="5"/>
        <v>0</v>
      </c>
      <c r="P53" s="265">
        <f t="shared" si="6"/>
        <v>0</v>
      </c>
      <c r="Q53" s="82"/>
      <c r="R53" s="82"/>
      <c r="S53" s="82"/>
      <c r="T53" s="82"/>
      <c r="U53" s="82"/>
      <c r="V53" s="82"/>
    </row>
    <row r="54" spans="1:38" ht="22.5" x14ac:dyDescent="0.2">
      <c r="A54" s="195">
        <v>41</v>
      </c>
      <c r="B54" s="352"/>
      <c r="C54" s="260" t="s">
        <v>187</v>
      </c>
      <c r="D54" s="96" t="s">
        <v>99</v>
      </c>
      <c r="E54" s="88">
        <v>442.65</v>
      </c>
      <c r="F54" s="266"/>
      <c r="G54" s="264"/>
      <c r="H54" s="264">
        <f t="shared" si="0"/>
        <v>0</v>
      </c>
      <c r="I54" s="264"/>
      <c r="J54" s="264"/>
      <c r="K54" s="265">
        <f t="shared" si="1"/>
        <v>0</v>
      </c>
      <c r="L54" s="266">
        <f t="shared" si="2"/>
        <v>0</v>
      </c>
      <c r="M54" s="264">
        <f t="shared" si="3"/>
        <v>0</v>
      </c>
      <c r="N54" s="264">
        <f t="shared" si="4"/>
        <v>0</v>
      </c>
      <c r="O54" s="264">
        <f t="shared" si="5"/>
        <v>0</v>
      </c>
      <c r="P54" s="265">
        <f t="shared" si="6"/>
        <v>0</v>
      </c>
      <c r="Q54" s="82"/>
      <c r="R54" s="82"/>
      <c r="S54" s="82"/>
      <c r="T54" s="82"/>
      <c r="U54" s="82"/>
      <c r="V54" s="82"/>
    </row>
    <row r="55" spans="1:38" ht="22.5" x14ac:dyDescent="0.2">
      <c r="A55" s="195">
        <v>42</v>
      </c>
      <c r="B55" s="352"/>
      <c r="C55" s="260" t="s">
        <v>188</v>
      </c>
      <c r="D55" s="96" t="s">
        <v>76</v>
      </c>
      <c r="E55" s="149">
        <v>588</v>
      </c>
      <c r="F55" s="266"/>
      <c r="G55" s="264"/>
      <c r="H55" s="264">
        <f t="shared" si="0"/>
        <v>0</v>
      </c>
      <c r="I55" s="264"/>
      <c r="J55" s="264"/>
      <c r="K55" s="265">
        <f t="shared" si="1"/>
        <v>0</v>
      </c>
      <c r="L55" s="266">
        <f t="shared" si="2"/>
        <v>0</v>
      </c>
      <c r="M55" s="264">
        <f t="shared" si="3"/>
        <v>0</v>
      </c>
      <c r="N55" s="264">
        <f t="shared" si="4"/>
        <v>0</v>
      </c>
      <c r="O55" s="264">
        <f t="shared" si="5"/>
        <v>0</v>
      </c>
      <c r="P55" s="265">
        <f t="shared" si="6"/>
        <v>0</v>
      </c>
      <c r="Q55" s="82"/>
      <c r="R55" s="82"/>
      <c r="S55" s="82"/>
      <c r="T55" s="82"/>
      <c r="U55" s="82"/>
      <c r="V55" s="82"/>
    </row>
    <row r="56" spans="1:38" x14ac:dyDescent="0.2">
      <c r="A56" s="195">
        <v>43</v>
      </c>
      <c r="B56" s="187"/>
      <c r="C56" s="99" t="s">
        <v>143</v>
      </c>
      <c r="D56" s="159"/>
      <c r="E56" s="145"/>
      <c r="F56" s="266"/>
      <c r="G56" s="264"/>
      <c r="H56" s="264">
        <f t="shared" si="0"/>
        <v>0</v>
      </c>
      <c r="I56" s="264"/>
      <c r="J56" s="264"/>
      <c r="K56" s="265">
        <f t="shared" si="1"/>
        <v>0</v>
      </c>
      <c r="L56" s="266">
        <f t="shared" si="2"/>
        <v>0</v>
      </c>
      <c r="M56" s="264">
        <f t="shared" si="3"/>
        <v>0</v>
      </c>
      <c r="N56" s="264">
        <f t="shared" si="4"/>
        <v>0</v>
      </c>
      <c r="O56" s="264">
        <f t="shared" si="5"/>
        <v>0</v>
      </c>
      <c r="P56" s="265">
        <f t="shared" si="6"/>
        <v>0</v>
      </c>
      <c r="Q56" s="82"/>
      <c r="R56" s="82"/>
      <c r="S56" s="82"/>
      <c r="T56" s="82"/>
      <c r="U56" s="82"/>
      <c r="V56" s="82"/>
    </row>
    <row r="57" spans="1:38" ht="22.5" x14ac:dyDescent="0.2">
      <c r="A57" s="195">
        <v>44</v>
      </c>
      <c r="B57" s="352" t="str">
        <f>B44</f>
        <v>13-00000</v>
      </c>
      <c r="C57" s="260" t="s">
        <v>137</v>
      </c>
      <c r="D57" s="96" t="s">
        <v>110</v>
      </c>
      <c r="E57" s="209">
        <f>E58*5</f>
        <v>12.5</v>
      </c>
      <c r="F57" s="266"/>
      <c r="G57" s="264"/>
      <c r="H57" s="264">
        <f t="shared" si="0"/>
        <v>0</v>
      </c>
      <c r="I57" s="264"/>
      <c r="J57" s="264"/>
      <c r="K57" s="265">
        <f t="shared" si="1"/>
        <v>0</v>
      </c>
      <c r="L57" s="266">
        <f t="shared" si="2"/>
        <v>0</v>
      </c>
      <c r="M57" s="264">
        <f t="shared" si="3"/>
        <v>0</v>
      </c>
      <c r="N57" s="264">
        <f t="shared" si="4"/>
        <v>0</v>
      </c>
      <c r="O57" s="264">
        <f t="shared" si="5"/>
        <v>0</v>
      </c>
      <c r="P57" s="265">
        <f t="shared" si="6"/>
        <v>0</v>
      </c>
      <c r="Q57" s="82"/>
      <c r="R57" s="82"/>
      <c r="S57" s="82"/>
      <c r="T57" s="82"/>
      <c r="U57" s="82"/>
      <c r="V57" s="82"/>
    </row>
    <row r="58" spans="1:38" ht="33.75" x14ac:dyDescent="0.2">
      <c r="A58" s="195">
        <v>45</v>
      </c>
      <c r="B58" s="352"/>
      <c r="C58" s="260" t="s">
        <v>135</v>
      </c>
      <c r="D58" s="96" t="s">
        <v>105</v>
      </c>
      <c r="E58" s="209">
        <v>2.5</v>
      </c>
      <c r="F58" s="266"/>
      <c r="G58" s="264"/>
      <c r="H58" s="264">
        <f t="shared" si="0"/>
        <v>0</v>
      </c>
      <c r="I58" s="264"/>
      <c r="J58" s="264"/>
      <c r="K58" s="265">
        <f t="shared" si="1"/>
        <v>0</v>
      </c>
      <c r="L58" s="266">
        <f t="shared" si="2"/>
        <v>0</v>
      </c>
      <c r="M58" s="264">
        <f t="shared" si="3"/>
        <v>0</v>
      </c>
      <c r="N58" s="264">
        <f t="shared" si="4"/>
        <v>0</v>
      </c>
      <c r="O58" s="264">
        <f t="shared" si="5"/>
        <v>0</v>
      </c>
      <c r="P58" s="265">
        <f t="shared" si="6"/>
        <v>0</v>
      </c>
      <c r="Q58" s="82"/>
      <c r="R58" s="82"/>
      <c r="S58" s="207"/>
      <c r="T58" s="207"/>
      <c r="U58" s="207"/>
      <c r="V58" s="207"/>
      <c r="W58" s="207"/>
      <c r="X58" s="207"/>
      <c r="Y58" s="207"/>
      <c r="Z58" s="207"/>
      <c r="AA58" s="207"/>
      <c r="AB58" s="207"/>
      <c r="AC58" s="207"/>
      <c r="AD58" s="207"/>
      <c r="AE58" s="207"/>
      <c r="AF58" s="207"/>
      <c r="AG58" s="207"/>
      <c r="AH58" s="207"/>
      <c r="AI58" s="207"/>
      <c r="AJ58" s="207"/>
      <c r="AK58" s="207"/>
      <c r="AL58" s="207"/>
    </row>
    <row r="59" spans="1:38" ht="22.5" x14ac:dyDescent="0.2">
      <c r="A59" s="195">
        <v>46</v>
      </c>
      <c r="B59" s="352"/>
      <c r="C59" s="260" t="s">
        <v>131</v>
      </c>
      <c r="D59" s="96" t="s">
        <v>110</v>
      </c>
      <c r="E59" s="209">
        <f>E58*4.5</f>
        <v>11.25</v>
      </c>
      <c r="F59" s="266"/>
      <c r="G59" s="264"/>
      <c r="H59" s="264">
        <f t="shared" si="0"/>
        <v>0</v>
      </c>
      <c r="I59" s="264"/>
      <c r="J59" s="264"/>
      <c r="K59" s="265">
        <f t="shared" si="1"/>
        <v>0</v>
      </c>
      <c r="L59" s="266">
        <f t="shared" si="2"/>
        <v>0</v>
      </c>
      <c r="M59" s="264">
        <f t="shared" si="3"/>
        <v>0</v>
      </c>
      <c r="N59" s="264">
        <f t="shared" si="4"/>
        <v>0</v>
      </c>
      <c r="O59" s="264">
        <f t="shared" si="5"/>
        <v>0</v>
      </c>
      <c r="P59" s="265">
        <f t="shared" si="6"/>
        <v>0</v>
      </c>
      <c r="Q59" s="82"/>
      <c r="R59" s="82"/>
      <c r="S59" s="82"/>
      <c r="T59" s="82"/>
      <c r="U59" s="82"/>
      <c r="V59" s="82"/>
    </row>
    <row r="60" spans="1:38" ht="33.75" x14ac:dyDescent="0.2">
      <c r="A60" s="195">
        <v>47</v>
      </c>
      <c r="B60" s="352"/>
      <c r="C60" s="260" t="s">
        <v>138</v>
      </c>
      <c r="D60" s="96" t="s">
        <v>105</v>
      </c>
      <c r="E60" s="209">
        <f>E58*1.5</f>
        <v>3.75</v>
      </c>
      <c r="F60" s="266"/>
      <c r="G60" s="264"/>
      <c r="H60" s="264">
        <f t="shared" si="0"/>
        <v>0</v>
      </c>
      <c r="I60" s="264"/>
      <c r="J60" s="264"/>
      <c r="K60" s="265">
        <f t="shared" si="1"/>
        <v>0</v>
      </c>
      <c r="L60" s="266">
        <f t="shared" si="2"/>
        <v>0</v>
      </c>
      <c r="M60" s="264">
        <f t="shared" si="3"/>
        <v>0</v>
      </c>
      <c r="N60" s="264">
        <f t="shared" si="4"/>
        <v>0</v>
      </c>
      <c r="O60" s="264">
        <f t="shared" si="5"/>
        <v>0</v>
      </c>
      <c r="P60" s="265">
        <f t="shared" si="6"/>
        <v>0</v>
      </c>
      <c r="Q60" s="82"/>
      <c r="R60" s="82"/>
      <c r="S60" s="82"/>
      <c r="T60" s="82"/>
      <c r="U60" s="82"/>
      <c r="V60" s="82"/>
    </row>
    <row r="61" spans="1:38" ht="22.5" x14ac:dyDescent="0.2">
      <c r="A61" s="195">
        <v>48</v>
      </c>
      <c r="B61" s="352"/>
      <c r="C61" s="260" t="s">
        <v>128</v>
      </c>
      <c r="D61" s="96" t="s">
        <v>110</v>
      </c>
      <c r="E61" s="209">
        <f>E58*0.25</f>
        <v>0.625</v>
      </c>
      <c r="F61" s="266"/>
      <c r="G61" s="264"/>
      <c r="H61" s="264">
        <f t="shared" si="0"/>
        <v>0</v>
      </c>
      <c r="I61" s="264"/>
      <c r="J61" s="264"/>
      <c r="K61" s="265">
        <f t="shared" si="1"/>
        <v>0</v>
      </c>
      <c r="L61" s="266">
        <f t="shared" si="2"/>
        <v>0</v>
      </c>
      <c r="M61" s="264">
        <f t="shared" si="3"/>
        <v>0</v>
      </c>
      <c r="N61" s="264">
        <f t="shared" si="4"/>
        <v>0</v>
      </c>
      <c r="O61" s="264">
        <f t="shared" si="5"/>
        <v>0</v>
      </c>
      <c r="P61" s="265">
        <f t="shared" si="6"/>
        <v>0</v>
      </c>
      <c r="Q61" s="82"/>
      <c r="R61" s="82"/>
      <c r="S61" s="82"/>
      <c r="T61" s="82"/>
      <c r="U61" s="82"/>
      <c r="V61" s="82"/>
    </row>
    <row r="62" spans="1:38" ht="33.75" x14ac:dyDescent="0.2">
      <c r="A62" s="195">
        <v>49</v>
      </c>
      <c r="B62" s="352"/>
      <c r="C62" s="260" t="s">
        <v>139</v>
      </c>
      <c r="D62" s="96" t="s">
        <v>110</v>
      </c>
      <c r="E62" s="209">
        <f>E58*2.9</f>
        <v>7.25</v>
      </c>
      <c r="F62" s="266"/>
      <c r="G62" s="264"/>
      <c r="H62" s="264">
        <f t="shared" si="0"/>
        <v>0</v>
      </c>
      <c r="I62" s="264"/>
      <c r="J62" s="264"/>
      <c r="K62" s="265">
        <f t="shared" si="1"/>
        <v>0</v>
      </c>
      <c r="L62" s="266">
        <f t="shared" si="2"/>
        <v>0</v>
      </c>
      <c r="M62" s="264">
        <f t="shared" si="3"/>
        <v>0</v>
      </c>
      <c r="N62" s="264">
        <f t="shared" si="4"/>
        <v>0</v>
      </c>
      <c r="O62" s="264">
        <f t="shared" si="5"/>
        <v>0</v>
      </c>
      <c r="P62" s="265">
        <f t="shared" si="6"/>
        <v>0</v>
      </c>
      <c r="Q62" s="82"/>
      <c r="R62" s="82"/>
      <c r="S62" s="82"/>
      <c r="T62" s="82"/>
      <c r="U62" s="82"/>
      <c r="V62" s="82"/>
    </row>
    <row r="63" spans="1:38" ht="22.5" x14ac:dyDescent="0.2">
      <c r="A63" s="195">
        <v>50</v>
      </c>
      <c r="B63" s="352"/>
      <c r="C63" s="260" t="s">
        <v>146</v>
      </c>
      <c r="D63" s="96" t="s">
        <v>99</v>
      </c>
      <c r="E63" s="145">
        <v>44.94</v>
      </c>
      <c r="F63" s="266"/>
      <c r="G63" s="264"/>
      <c r="H63" s="264">
        <f t="shared" si="0"/>
        <v>0</v>
      </c>
      <c r="I63" s="264"/>
      <c r="J63" s="264"/>
      <c r="K63" s="265">
        <f t="shared" si="1"/>
        <v>0</v>
      </c>
      <c r="L63" s="266">
        <f t="shared" si="2"/>
        <v>0</v>
      </c>
      <c r="M63" s="264">
        <f t="shared" si="3"/>
        <v>0</v>
      </c>
      <c r="N63" s="264">
        <f t="shared" si="4"/>
        <v>0</v>
      </c>
      <c r="O63" s="264">
        <f t="shared" si="5"/>
        <v>0</v>
      </c>
      <c r="P63" s="265">
        <f t="shared" si="6"/>
        <v>0</v>
      </c>
      <c r="Q63" s="82"/>
      <c r="R63" s="82"/>
      <c r="S63" s="82"/>
      <c r="T63" s="82"/>
      <c r="U63" s="82"/>
      <c r="V63" s="82"/>
    </row>
    <row r="64" spans="1:38" ht="22.5" x14ac:dyDescent="0.2">
      <c r="A64" s="195">
        <v>51</v>
      </c>
      <c r="B64" s="352"/>
      <c r="C64" s="260" t="s">
        <v>145</v>
      </c>
      <c r="D64" s="96" t="s">
        <v>99</v>
      </c>
      <c r="E64" s="145">
        <v>18.899999999999999</v>
      </c>
      <c r="F64" s="266"/>
      <c r="G64" s="264"/>
      <c r="H64" s="264">
        <f t="shared" si="0"/>
        <v>0</v>
      </c>
      <c r="I64" s="264"/>
      <c r="J64" s="264"/>
      <c r="K64" s="265">
        <f t="shared" si="1"/>
        <v>0</v>
      </c>
      <c r="L64" s="266">
        <f t="shared" si="2"/>
        <v>0</v>
      </c>
      <c r="M64" s="264">
        <f t="shared" si="3"/>
        <v>0</v>
      </c>
      <c r="N64" s="264">
        <f t="shared" si="4"/>
        <v>0</v>
      </c>
      <c r="O64" s="264">
        <f t="shared" si="5"/>
        <v>0</v>
      </c>
      <c r="P64" s="265">
        <f t="shared" si="6"/>
        <v>0</v>
      </c>
      <c r="Q64" s="82"/>
      <c r="R64" s="82"/>
      <c r="S64" s="82"/>
      <c r="T64" s="82"/>
      <c r="U64" s="82"/>
      <c r="V64" s="82"/>
    </row>
    <row r="65" spans="1:22" ht="22.5" x14ac:dyDescent="0.2">
      <c r="A65" s="195">
        <v>52</v>
      </c>
      <c r="B65" s="352"/>
      <c r="C65" s="260" t="s">
        <v>144</v>
      </c>
      <c r="D65" s="96" t="s">
        <v>99</v>
      </c>
      <c r="E65" s="145">
        <v>26.04</v>
      </c>
      <c r="F65" s="266"/>
      <c r="G65" s="264"/>
      <c r="H65" s="264">
        <f t="shared" si="0"/>
        <v>0</v>
      </c>
      <c r="I65" s="264"/>
      <c r="J65" s="264"/>
      <c r="K65" s="265">
        <f t="shared" si="1"/>
        <v>0</v>
      </c>
      <c r="L65" s="266">
        <f t="shared" si="2"/>
        <v>0</v>
      </c>
      <c r="M65" s="264">
        <f t="shared" si="3"/>
        <v>0</v>
      </c>
      <c r="N65" s="264">
        <f t="shared" si="4"/>
        <v>0</v>
      </c>
      <c r="O65" s="264">
        <f t="shared" si="5"/>
        <v>0</v>
      </c>
      <c r="P65" s="265">
        <f t="shared" si="6"/>
        <v>0</v>
      </c>
      <c r="Q65" s="82"/>
      <c r="R65" s="82"/>
      <c r="S65" s="82"/>
      <c r="T65" s="82"/>
      <c r="U65" s="82"/>
      <c r="V65" s="82"/>
    </row>
    <row r="66" spans="1:22" x14ac:dyDescent="0.2">
      <c r="A66" s="195">
        <v>53</v>
      </c>
      <c r="B66" s="187"/>
      <c r="C66" s="98" t="s">
        <v>148</v>
      </c>
      <c r="D66" s="96"/>
      <c r="E66" s="149"/>
      <c r="F66" s="266"/>
      <c r="G66" s="264"/>
      <c r="H66" s="264">
        <f t="shared" si="0"/>
        <v>0</v>
      </c>
      <c r="I66" s="264"/>
      <c r="J66" s="264"/>
      <c r="K66" s="265">
        <f t="shared" si="1"/>
        <v>0</v>
      </c>
      <c r="L66" s="266">
        <f t="shared" si="2"/>
        <v>0</v>
      </c>
      <c r="M66" s="264">
        <f t="shared" si="3"/>
        <v>0</v>
      </c>
      <c r="N66" s="264">
        <f t="shared" si="4"/>
        <v>0</v>
      </c>
      <c r="O66" s="264">
        <f t="shared" si="5"/>
        <v>0</v>
      </c>
      <c r="P66" s="265">
        <f t="shared" si="6"/>
        <v>0</v>
      </c>
      <c r="Q66" s="82"/>
      <c r="R66" s="82"/>
      <c r="S66" s="82"/>
      <c r="T66" s="82"/>
      <c r="U66" s="82"/>
      <c r="V66" s="82"/>
    </row>
    <row r="67" spans="1:22" ht="22.5" customHeight="1" x14ac:dyDescent="0.2">
      <c r="A67" s="195">
        <v>54</v>
      </c>
      <c r="B67" s="352" t="str">
        <f>B57</f>
        <v>13-00000</v>
      </c>
      <c r="C67" s="97" t="s">
        <v>150</v>
      </c>
      <c r="D67" s="96" t="s">
        <v>76</v>
      </c>
      <c r="E67" s="145">
        <v>1</v>
      </c>
      <c r="F67" s="266"/>
      <c r="G67" s="264"/>
      <c r="H67" s="264">
        <f t="shared" si="0"/>
        <v>0</v>
      </c>
      <c r="I67" s="264"/>
      <c r="J67" s="264"/>
      <c r="K67" s="265">
        <f t="shared" si="1"/>
        <v>0</v>
      </c>
      <c r="L67" s="266">
        <f t="shared" si="2"/>
        <v>0</v>
      </c>
      <c r="M67" s="264">
        <f t="shared" si="3"/>
        <v>0</v>
      </c>
      <c r="N67" s="264">
        <f t="shared" si="4"/>
        <v>0</v>
      </c>
      <c r="O67" s="264">
        <f t="shared" si="5"/>
        <v>0</v>
      </c>
      <c r="P67" s="265">
        <f t="shared" si="6"/>
        <v>0</v>
      </c>
      <c r="Q67" s="82"/>
      <c r="R67" s="82"/>
      <c r="S67" s="82"/>
      <c r="T67" s="82"/>
      <c r="U67" s="82"/>
      <c r="V67" s="82"/>
    </row>
    <row r="68" spans="1:22" ht="45" x14ac:dyDescent="0.2">
      <c r="A68" s="195">
        <v>55</v>
      </c>
      <c r="B68" s="352"/>
      <c r="C68" s="97" t="s">
        <v>189</v>
      </c>
      <c r="D68" s="96" t="s">
        <v>76</v>
      </c>
      <c r="E68" s="145">
        <v>1</v>
      </c>
      <c r="F68" s="266"/>
      <c r="G68" s="264"/>
      <c r="H68" s="264">
        <f t="shared" si="0"/>
        <v>0</v>
      </c>
      <c r="I68" s="264"/>
      <c r="J68" s="264"/>
      <c r="K68" s="265">
        <f t="shared" si="1"/>
        <v>0</v>
      </c>
      <c r="L68" s="266">
        <f t="shared" si="2"/>
        <v>0</v>
      </c>
      <c r="M68" s="264">
        <f t="shared" si="3"/>
        <v>0</v>
      </c>
      <c r="N68" s="264">
        <f t="shared" si="4"/>
        <v>0</v>
      </c>
      <c r="O68" s="264">
        <f t="shared" si="5"/>
        <v>0</v>
      </c>
      <c r="P68" s="265">
        <f t="shared" si="6"/>
        <v>0</v>
      </c>
      <c r="Q68" s="82"/>
      <c r="R68" s="82"/>
      <c r="S68" s="82"/>
      <c r="T68" s="82"/>
      <c r="U68" s="82"/>
      <c r="V68" s="82"/>
    </row>
    <row r="69" spans="1:22" x14ac:dyDescent="0.2">
      <c r="A69" s="195">
        <v>56</v>
      </c>
      <c r="B69" s="188"/>
      <c r="C69" s="98" t="s">
        <v>149</v>
      </c>
      <c r="D69" s="96"/>
      <c r="E69" s="149"/>
      <c r="F69" s="266"/>
      <c r="G69" s="264"/>
      <c r="H69" s="264">
        <f t="shared" si="0"/>
        <v>0</v>
      </c>
      <c r="I69" s="264"/>
      <c r="J69" s="264"/>
      <c r="K69" s="265">
        <f t="shared" si="1"/>
        <v>0</v>
      </c>
      <c r="L69" s="266">
        <f t="shared" si="2"/>
        <v>0</v>
      </c>
      <c r="M69" s="264">
        <f t="shared" si="3"/>
        <v>0</v>
      </c>
      <c r="N69" s="264">
        <f t="shared" si="4"/>
        <v>0</v>
      </c>
      <c r="O69" s="264">
        <f t="shared" si="5"/>
        <v>0</v>
      </c>
      <c r="P69" s="265">
        <f t="shared" si="6"/>
        <v>0</v>
      </c>
      <c r="Q69" s="82"/>
      <c r="R69" s="82"/>
      <c r="S69" s="82"/>
      <c r="T69" s="82"/>
      <c r="U69" s="82"/>
      <c r="V69" s="82"/>
    </row>
    <row r="70" spans="1:22" ht="33.75" x14ac:dyDescent="0.2">
      <c r="A70" s="195">
        <v>57</v>
      </c>
      <c r="B70" s="352" t="str">
        <f>B67</f>
        <v>13-00000</v>
      </c>
      <c r="C70" s="97" t="s">
        <v>190</v>
      </c>
      <c r="D70" s="96" t="s">
        <v>76</v>
      </c>
      <c r="E70" s="88">
        <v>1</v>
      </c>
      <c r="F70" s="266"/>
      <c r="G70" s="264"/>
      <c r="H70" s="264">
        <f t="shared" si="0"/>
        <v>0</v>
      </c>
      <c r="I70" s="264"/>
      <c r="J70" s="264"/>
      <c r="K70" s="265">
        <f t="shared" si="1"/>
        <v>0</v>
      </c>
      <c r="L70" s="266">
        <f t="shared" si="2"/>
        <v>0</v>
      </c>
      <c r="M70" s="264">
        <f t="shared" si="3"/>
        <v>0</v>
      </c>
      <c r="N70" s="264">
        <f t="shared" si="4"/>
        <v>0</v>
      </c>
      <c r="O70" s="264">
        <f t="shared" si="5"/>
        <v>0</v>
      </c>
      <c r="P70" s="265">
        <f t="shared" si="6"/>
        <v>0</v>
      </c>
      <c r="Q70" s="82"/>
      <c r="R70" s="82"/>
      <c r="S70" s="82"/>
      <c r="T70" s="82"/>
      <c r="U70" s="82"/>
      <c r="V70" s="82"/>
    </row>
    <row r="71" spans="1:22" ht="22.5" x14ac:dyDescent="0.2">
      <c r="A71" s="195">
        <v>58</v>
      </c>
      <c r="B71" s="352"/>
      <c r="C71" s="97" t="s">
        <v>191</v>
      </c>
      <c r="D71" s="96" t="s">
        <v>76</v>
      </c>
      <c r="E71" s="88">
        <v>1</v>
      </c>
      <c r="F71" s="266"/>
      <c r="G71" s="264"/>
      <c r="H71" s="264">
        <f t="shared" si="0"/>
        <v>0</v>
      </c>
      <c r="I71" s="264"/>
      <c r="J71" s="264"/>
      <c r="K71" s="265">
        <f t="shared" si="1"/>
        <v>0</v>
      </c>
      <c r="L71" s="266">
        <f t="shared" si="2"/>
        <v>0</v>
      </c>
      <c r="M71" s="264">
        <f t="shared" si="3"/>
        <v>0</v>
      </c>
      <c r="N71" s="264">
        <f t="shared" si="4"/>
        <v>0</v>
      </c>
      <c r="O71" s="264">
        <f t="shared" si="5"/>
        <v>0</v>
      </c>
      <c r="P71" s="265">
        <f t="shared" si="6"/>
        <v>0</v>
      </c>
      <c r="Q71" s="82"/>
      <c r="R71" s="82"/>
      <c r="S71" s="82"/>
      <c r="T71" s="82"/>
      <c r="U71" s="82"/>
      <c r="V71" s="82"/>
    </row>
    <row r="72" spans="1:22" ht="39" customHeight="1" x14ac:dyDescent="0.2">
      <c r="A72" s="195">
        <v>59</v>
      </c>
      <c r="B72" s="352"/>
      <c r="C72" s="97" t="s">
        <v>192</v>
      </c>
      <c r="D72" s="96" t="s">
        <v>76</v>
      </c>
      <c r="E72" s="88">
        <v>1</v>
      </c>
      <c r="F72" s="266"/>
      <c r="G72" s="264"/>
      <c r="H72" s="264">
        <f t="shared" si="0"/>
        <v>0</v>
      </c>
      <c r="I72" s="264"/>
      <c r="J72" s="264"/>
      <c r="K72" s="265">
        <f t="shared" si="1"/>
        <v>0</v>
      </c>
      <c r="L72" s="266">
        <f t="shared" si="2"/>
        <v>0</v>
      </c>
      <c r="M72" s="264">
        <f t="shared" si="3"/>
        <v>0</v>
      </c>
      <c r="N72" s="264">
        <f t="shared" si="4"/>
        <v>0</v>
      </c>
      <c r="O72" s="264">
        <f t="shared" si="5"/>
        <v>0</v>
      </c>
      <c r="P72" s="265">
        <f t="shared" si="6"/>
        <v>0</v>
      </c>
      <c r="Q72" s="82"/>
      <c r="R72" s="82"/>
      <c r="S72" s="82"/>
      <c r="T72" s="82"/>
      <c r="U72" s="82"/>
      <c r="V72" s="82"/>
    </row>
    <row r="73" spans="1:22" ht="22.5" customHeight="1" x14ac:dyDescent="0.2">
      <c r="A73" s="195">
        <v>60</v>
      </c>
      <c r="B73" s="352"/>
      <c r="C73" s="97" t="s">
        <v>193</v>
      </c>
      <c r="D73" s="96" t="s">
        <v>76</v>
      </c>
      <c r="E73" s="88">
        <v>2</v>
      </c>
      <c r="F73" s="266"/>
      <c r="G73" s="264"/>
      <c r="H73" s="264">
        <f t="shared" si="0"/>
        <v>0</v>
      </c>
      <c r="I73" s="264"/>
      <c r="J73" s="264"/>
      <c r="K73" s="265">
        <f t="shared" si="1"/>
        <v>0</v>
      </c>
      <c r="L73" s="266">
        <f t="shared" si="2"/>
        <v>0</v>
      </c>
      <c r="M73" s="264">
        <f t="shared" si="3"/>
        <v>0</v>
      </c>
      <c r="N73" s="264">
        <f t="shared" si="4"/>
        <v>0</v>
      </c>
      <c r="O73" s="264">
        <f t="shared" si="5"/>
        <v>0</v>
      </c>
      <c r="P73" s="265">
        <f t="shared" si="6"/>
        <v>0</v>
      </c>
      <c r="Q73" s="82"/>
      <c r="R73" s="82"/>
      <c r="S73" s="82"/>
      <c r="T73" s="82"/>
      <c r="U73" s="82"/>
      <c r="V73" s="82"/>
    </row>
    <row r="74" spans="1:22" ht="26.25" customHeight="1" x14ac:dyDescent="0.2">
      <c r="A74" s="195">
        <v>61</v>
      </c>
      <c r="B74" s="188"/>
      <c r="C74" s="98" t="s">
        <v>194</v>
      </c>
      <c r="D74" s="96"/>
      <c r="E74" s="149"/>
      <c r="F74" s="266"/>
      <c r="G74" s="264"/>
      <c r="H74" s="264">
        <f t="shared" si="0"/>
        <v>0</v>
      </c>
      <c r="I74" s="264"/>
      <c r="J74" s="264"/>
      <c r="K74" s="265">
        <f t="shared" si="1"/>
        <v>0</v>
      </c>
      <c r="L74" s="266">
        <f t="shared" si="2"/>
        <v>0</v>
      </c>
      <c r="M74" s="264">
        <f t="shared" si="3"/>
        <v>0</v>
      </c>
      <c r="N74" s="264">
        <f t="shared" si="4"/>
        <v>0</v>
      </c>
      <c r="O74" s="264">
        <f t="shared" si="5"/>
        <v>0</v>
      </c>
      <c r="P74" s="265">
        <f t="shared" si="6"/>
        <v>0</v>
      </c>
      <c r="Q74" s="82"/>
      <c r="R74" s="82"/>
      <c r="S74" s="82"/>
      <c r="T74" s="82"/>
      <c r="U74" s="82"/>
      <c r="V74" s="82"/>
    </row>
    <row r="75" spans="1:22" s="82" customFormat="1" ht="22.5" x14ac:dyDescent="0.2">
      <c r="A75" s="195">
        <v>62</v>
      </c>
      <c r="B75" s="352" t="s">
        <v>273</v>
      </c>
      <c r="C75" s="260" t="s">
        <v>275</v>
      </c>
      <c r="D75" s="96" t="s">
        <v>105</v>
      </c>
      <c r="E75" s="141">
        <v>38.61</v>
      </c>
      <c r="F75" s="266"/>
      <c r="G75" s="264"/>
      <c r="H75" s="264">
        <f t="shared" si="0"/>
        <v>0</v>
      </c>
      <c r="I75" s="264"/>
      <c r="J75" s="264"/>
      <c r="K75" s="265">
        <f t="shared" si="1"/>
        <v>0</v>
      </c>
      <c r="L75" s="266">
        <f t="shared" si="2"/>
        <v>0</v>
      </c>
      <c r="M75" s="264">
        <f t="shared" si="3"/>
        <v>0</v>
      </c>
      <c r="N75" s="264">
        <f t="shared" si="4"/>
        <v>0</v>
      </c>
      <c r="O75" s="264">
        <f t="shared" si="5"/>
        <v>0</v>
      </c>
      <c r="P75" s="265">
        <f t="shared" si="6"/>
        <v>0</v>
      </c>
    </row>
    <row r="76" spans="1:22" s="82" customFormat="1" ht="37.5" customHeight="1" x14ac:dyDescent="0.2">
      <c r="A76" s="204">
        <v>63</v>
      </c>
      <c r="B76" s="352"/>
      <c r="C76" s="261" t="s">
        <v>286</v>
      </c>
      <c r="D76" s="79" t="s">
        <v>99</v>
      </c>
      <c r="E76" s="142">
        <v>22.4</v>
      </c>
      <c r="F76" s="266"/>
      <c r="G76" s="264"/>
      <c r="H76" s="264">
        <f t="shared" si="0"/>
        <v>0</v>
      </c>
      <c r="I76" s="264"/>
      <c r="J76" s="264"/>
      <c r="K76" s="265">
        <f t="shared" si="1"/>
        <v>0</v>
      </c>
      <c r="L76" s="266">
        <f t="shared" si="2"/>
        <v>0</v>
      </c>
      <c r="M76" s="264">
        <f t="shared" si="3"/>
        <v>0</v>
      </c>
      <c r="N76" s="264">
        <f t="shared" si="4"/>
        <v>0</v>
      </c>
      <c r="O76" s="264">
        <f t="shared" si="5"/>
        <v>0</v>
      </c>
      <c r="P76" s="265">
        <f t="shared" si="6"/>
        <v>0</v>
      </c>
    </row>
    <row r="77" spans="1:22" ht="27" customHeight="1" x14ac:dyDescent="0.2">
      <c r="A77" s="253">
        <v>64</v>
      </c>
      <c r="B77" s="352"/>
      <c r="C77" s="246" t="s">
        <v>287</v>
      </c>
      <c r="D77" s="235" t="s">
        <v>99</v>
      </c>
      <c r="E77" s="245">
        <v>13.68</v>
      </c>
      <c r="F77" s="266"/>
      <c r="G77" s="264"/>
      <c r="H77" s="264">
        <f t="shared" si="0"/>
        <v>0</v>
      </c>
      <c r="I77" s="264"/>
      <c r="J77" s="264"/>
      <c r="K77" s="265">
        <f t="shared" si="1"/>
        <v>0</v>
      </c>
      <c r="L77" s="266">
        <f t="shared" si="2"/>
        <v>0</v>
      </c>
      <c r="M77" s="264">
        <f t="shared" si="3"/>
        <v>0</v>
      </c>
      <c r="N77" s="264">
        <f t="shared" si="4"/>
        <v>0</v>
      </c>
      <c r="O77" s="264">
        <f t="shared" si="5"/>
        <v>0</v>
      </c>
      <c r="P77" s="265">
        <f t="shared" si="6"/>
        <v>0</v>
      </c>
      <c r="Q77" s="82"/>
      <c r="R77" s="82"/>
      <c r="S77" s="82"/>
      <c r="T77" s="82"/>
      <c r="U77" s="82"/>
      <c r="V77" s="82"/>
    </row>
    <row r="78" spans="1:22" ht="27" customHeight="1" x14ac:dyDescent="0.2">
      <c r="A78" s="204">
        <v>65</v>
      </c>
      <c r="B78" s="352"/>
      <c r="C78" s="246" t="s">
        <v>305</v>
      </c>
      <c r="D78" s="235" t="s">
        <v>99</v>
      </c>
      <c r="E78" s="245">
        <v>15</v>
      </c>
      <c r="F78" s="266"/>
      <c r="G78" s="264"/>
      <c r="H78" s="264">
        <f t="shared" si="0"/>
        <v>0</v>
      </c>
      <c r="I78" s="264"/>
      <c r="J78" s="264"/>
      <c r="K78" s="265">
        <f t="shared" si="1"/>
        <v>0</v>
      </c>
      <c r="L78" s="266">
        <f t="shared" si="2"/>
        <v>0</v>
      </c>
      <c r="M78" s="264">
        <f t="shared" si="3"/>
        <v>0</v>
      </c>
      <c r="N78" s="264">
        <f t="shared" si="4"/>
        <v>0</v>
      </c>
      <c r="O78" s="264">
        <f t="shared" si="5"/>
        <v>0</v>
      </c>
      <c r="P78" s="265">
        <f t="shared" si="6"/>
        <v>0</v>
      </c>
      <c r="Q78" s="82"/>
      <c r="R78" s="82"/>
      <c r="S78" s="82"/>
      <c r="T78" s="82"/>
      <c r="U78" s="82"/>
      <c r="V78" s="82"/>
    </row>
    <row r="79" spans="1:22" ht="27" customHeight="1" x14ac:dyDescent="0.2">
      <c r="A79" s="253">
        <v>66</v>
      </c>
      <c r="B79" s="352"/>
      <c r="C79" s="246" t="s">
        <v>306</v>
      </c>
      <c r="D79" s="235" t="s">
        <v>99</v>
      </c>
      <c r="E79" s="245">
        <v>18</v>
      </c>
      <c r="F79" s="266"/>
      <c r="G79" s="264"/>
      <c r="H79" s="264">
        <f t="shared" ref="H79:H100" si="7">ROUND(F79*G79,2)</f>
        <v>0</v>
      </c>
      <c r="I79" s="264"/>
      <c r="J79" s="264"/>
      <c r="K79" s="265">
        <f t="shared" ref="K79:K100" si="8">SUM(H79:J79)</f>
        <v>0</v>
      </c>
      <c r="L79" s="266">
        <f t="shared" ref="L79:L100" si="9">ROUND(E79*F79,2)</f>
        <v>0</v>
      </c>
      <c r="M79" s="264">
        <f t="shared" ref="M79:M100" si="10">ROUND(H79*E79,2)</f>
        <v>0</v>
      </c>
      <c r="N79" s="264">
        <f t="shared" ref="N79:N100" si="11">ROUND(I79*E79,2)</f>
        <v>0</v>
      </c>
      <c r="O79" s="264">
        <f t="shared" ref="O79:O100" si="12">ROUND(J79*E79,2)</f>
        <v>0</v>
      </c>
      <c r="P79" s="265">
        <f t="shared" ref="P79:P100" si="13">SUM(M79:O79)</f>
        <v>0</v>
      </c>
      <c r="Q79" s="82"/>
      <c r="R79" s="82"/>
      <c r="S79" s="82"/>
      <c r="T79" s="82"/>
      <c r="U79" s="82"/>
      <c r="V79" s="82"/>
    </row>
    <row r="80" spans="1:22" ht="75.75" customHeight="1" x14ac:dyDescent="0.2">
      <c r="A80" s="204">
        <v>67</v>
      </c>
      <c r="B80" s="352"/>
      <c r="C80" s="260" t="s">
        <v>195</v>
      </c>
      <c r="D80" s="240" t="s">
        <v>99</v>
      </c>
      <c r="E80" s="244">
        <v>19.8</v>
      </c>
      <c r="F80" s="266"/>
      <c r="G80" s="264"/>
      <c r="H80" s="264">
        <f t="shared" si="7"/>
        <v>0</v>
      </c>
      <c r="I80" s="264"/>
      <c r="J80" s="264"/>
      <c r="K80" s="265">
        <f t="shared" si="8"/>
        <v>0</v>
      </c>
      <c r="L80" s="266">
        <f t="shared" si="9"/>
        <v>0</v>
      </c>
      <c r="M80" s="264">
        <f t="shared" si="10"/>
        <v>0</v>
      </c>
      <c r="N80" s="264">
        <f t="shared" si="11"/>
        <v>0</v>
      </c>
      <c r="O80" s="264">
        <f t="shared" si="12"/>
        <v>0</v>
      </c>
      <c r="P80" s="265">
        <f t="shared" si="13"/>
        <v>0</v>
      </c>
      <c r="Q80" s="82"/>
      <c r="R80" s="82"/>
      <c r="S80" s="82"/>
      <c r="T80" s="82"/>
      <c r="U80" s="82"/>
      <c r="V80" s="82"/>
    </row>
    <row r="81" spans="1:22" ht="45" x14ac:dyDescent="0.2">
      <c r="A81" s="253">
        <v>68</v>
      </c>
      <c r="B81" s="352"/>
      <c r="C81" s="97" t="s">
        <v>219</v>
      </c>
      <c r="D81" s="96" t="s">
        <v>99</v>
      </c>
      <c r="E81" s="149">
        <v>23.4</v>
      </c>
      <c r="F81" s="266"/>
      <c r="G81" s="264"/>
      <c r="H81" s="264">
        <f t="shared" si="7"/>
        <v>0</v>
      </c>
      <c r="I81" s="264"/>
      <c r="J81" s="264"/>
      <c r="K81" s="265">
        <f t="shared" si="8"/>
        <v>0</v>
      </c>
      <c r="L81" s="266">
        <f t="shared" si="9"/>
        <v>0</v>
      </c>
      <c r="M81" s="264">
        <f t="shared" si="10"/>
        <v>0</v>
      </c>
      <c r="N81" s="264">
        <f t="shared" si="11"/>
        <v>0</v>
      </c>
      <c r="O81" s="264">
        <f t="shared" si="12"/>
        <v>0</v>
      </c>
      <c r="P81" s="265">
        <f t="shared" si="13"/>
        <v>0</v>
      </c>
      <c r="Q81" s="82"/>
      <c r="R81" s="82"/>
      <c r="S81" s="82"/>
      <c r="T81" s="82"/>
      <c r="U81" s="82"/>
      <c r="V81" s="82"/>
    </row>
    <row r="82" spans="1:22" x14ac:dyDescent="0.2">
      <c r="A82" s="204">
        <v>69</v>
      </c>
      <c r="B82" s="352"/>
      <c r="C82" s="97" t="s">
        <v>147</v>
      </c>
      <c r="D82" s="96" t="s">
        <v>76</v>
      </c>
      <c r="E82" s="88">
        <v>5</v>
      </c>
      <c r="F82" s="266"/>
      <c r="G82" s="264"/>
      <c r="H82" s="264">
        <f t="shared" si="7"/>
        <v>0</v>
      </c>
      <c r="I82" s="264"/>
      <c r="J82" s="264"/>
      <c r="K82" s="265">
        <f t="shared" si="8"/>
        <v>0</v>
      </c>
      <c r="L82" s="266">
        <f t="shared" si="9"/>
        <v>0</v>
      </c>
      <c r="M82" s="264">
        <f t="shared" si="10"/>
        <v>0</v>
      </c>
      <c r="N82" s="264">
        <f t="shared" si="11"/>
        <v>0</v>
      </c>
      <c r="O82" s="264">
        <f t="shared" si="12"/>
        <v>0</v>
      </c>
      <c r="P82" s="265">
        <f t="shared" si="13"/>
        <v>0</v>
      </c>
      <c r="Q82" s="82"/>
      <c r="R82" s="82"/>
      <c r="S82" s="82"/>
      <c r="T82" s="82"/>
      <c r="U82" s="82"/>
      <c r="V82" s="82"/>
    </row>
    <row r="83" spans="1:22" x14ac:dyDescent="0.2">
      <c r="A83" s="253">
        <v>70</v>
      </c>
      <c r="B83" s="188"/>
      <c r="C83" s="98" t="s">
        <v>261</v>
      </c>
      <c r="D83" s="96"/>
      <c r="E83" s="149"/>
      <c r="F83" s="266"/>
      <c r="G83" s="264"/>
      <c r="H83" s="264">
        <f t="shared" si="7"/>
        <v>0</v>
      </c>
      <c r="I83" s="264"/>
      <c r="J83" s="264"/>
      <c r="K83" s="265">
        <f t="shared" si="8"/>
        <v>0</v>
      </c>
      <c r="L83" s="266">
        <f t="shared" si="9"/>
        <v>0</v>
      </c>
      <c r="M83" s="264">
        <f t="shared" si="10"/>
        <v>0</v>
      </c>
      <c r="N83" s="264">
        <f t="shared" si="11"/>
        <v>0</v>
      </c>
      <c r="O83" s="264">
        <f t="shared" si="12"/>
        <v>0</v>
      </c>
      <c r="P83" s="265">
        <f t="shared" si="13"/>
        <v>0</v>
      </c>
      <c r="Q83" s="82"/>
      <c r="R83" s="82"/>
      <c r="S83" s="82"/>
      <c r="T83" s="82"/>
      <c r="U83" s="82"/>
      <c r="V83" s="82"/>
    </row>
    <row r="84" spans="1:22" s="82" customFormat="1" ht="27" customHeight="1" x14ac:dyDescent="0.2">
      <c r="A84" s="204">
        <v>71</v>
      </c>
      <c r="B84" s="353" t="s">
        <v>274</v>
      </c>
      <c r="C84" s="97" t="s">
        <v>262</v>
      </c>
      <c r="D84" s="96" t="s">
        <v>76</v>
      </c>
      <c r="E84" s="141">
        <v>1</v>
      </c>
      <c r="F84" s="266"/>
      <c r="G84" s="264"/>
      <c r="H84" s="264">
        <f t="shared" si="7"/>
        <v>0</v>
      </c>
      <c r="I84" s="264"/>
      <c r="J84" s="264"/>
      <c r="K84" s="265">
        <f t="shared" si="8"/>
        <v>0</v>
      </c>
      <c r="L84" s="266">
        <f t="shared" si="9"/>
        <v>0</v>
      </c>
      <c r="M84" s="264">
        <f t="shared" si="10"/>
        <v>0</v>
      </c>
      <c r="N84" s="264">
        <f t="shared" si="11"/>
        <v>0</v>
      </c>
      <c r="O84" s="264">
        <f t="shared" si="12"/>
        <v>0</v>
      </c>
      <c r="P84" s="265">
        <f t="shared" si="13"/>
        <v>0</v>
      </c>
    </row>
    <row r="85" spans="1:22" s="82" customFormat="1" ht="22.5" x14ac:dyDescent="0.2">
      <c r="A85" s="253">
        <v>72</v>
      </c>
      <c r="B85" s="353"/>
      <c r="C85" s="260" t="s">
        <v>263</v>
      </c>
      <c r="D85" s="96" t="s">
        <v>76</v>
      </c>
      <c r="E85" s="141">
        <v>1</v>
      </c>
      <c r="F85" s="266"/>
      <c r="G85" s="264"/>
      <c r="H85" s="264">
        <f t="shared" si="7"/>
        <v>0</v>
      </c>
      <c r="I85" s="264"/>
      <c r="J85" s="264"/>
      <c r="K85" s="265">
        <f t="shared" si="8"/>
        <v>0</v>
      </c>
      <c r="L85" s="266">
        <f t="shared" si="9"/>
        <v>0</v>
      </c>
      <c r="M85" s="264">
        <f t="shared" si="10"/>
        <v>0</v>
      </c>
      <c r="N85" s="264">
        <f t="shared" si="11"/>
        <v>0</v>
      </c>
      <c r="O85" s="264">
        <f t="shared" si="12"/>
        <v>0</v>
      </c>
      <c r="P85" s="265">
        <f t="shared" si="13"/>
        <v>0</v>
      </c>
    </row>
    <row r="86" spans="1:22" ht="22.5" x14ac:dyDescent="0.2">
      <c r="A86" s="204">
        <v>73</v>
      </c>
      <c r="B86" s="188"/>
      <c r="C86" s="98" t="s">
        <v>267</v>
      </c>
      <c r="D86" s="96"/>
      <c r="E86" s="149"/>
      <c r="F86" s="266"/>
      <c r="G86" s="264"/>
      <c r="H86" s="264">
        <f t="shared" si="7"/>
        <v>0</v>
      </c>
      <c r="I86" s="264"/>
      <c r="J86" s="264"/>
      <c r="K86" s="265">
        <f t="shared" si="8"/>
        <v>0</v>
      </c>
      <c r="L86" s="266">
        <f t="shared" si="9"/>
        <v>0</v>
      </c>
      <c r="M86" s="264">
        <f t="shared" si="10"/>
        <v>0</v>
      </c>
      <c r="N86" s="264">
        <f t="shared" si="11"/>
        <v>0</v>
      </c>
      <c r="O86" s="264">
        <f t="shared" si="12"/>
        <v>0</v>
      </c>
      <c r="P86" s="265">
        <f t="shared" si="13"/>
        <v>0</v>
      </c>
      <c r="Q86" s="82"/>
      <c r="R86" s="82"/>
      <c r="S86" s="82"/>
      <c r="T86" s="82"/>
      <c r="U86" s="82"/>
      <c r="V86" s="82"/>
    </row>
    <row r="87" spans="1:22" ht="27.75" customHeight="1" x14ac:dyDescent="0.2">
      <c r="A87" s="253">
        <v>74</v>
      </c>
      <c r="B87" s="352" t="str">
        <f>B75</f>
        <v>08-00000</v>
      </c>
      <c r="C87" s="97" t="s">
        <v>153</v>
      </c>
      <c r="D87" s="96" t="s">
        <v>105</v>
      </c>
      <c r="E87" s="141">
        <f>199.4*2</f>
        <v>398.8</v>
      </c>
      <c r="F87" s="266"/>
      <c r="G87" s="264"/>
      <c r="H87" s="264">
        <f t="shared" si="7"/>
        <v>0</v>
      </c>
      <c r="I87" s="264"/>
      <c r="J87" s="264"/>
      <c r="K87" s="265">
        <f t="shared" si="8"/>
        <v>0</v>
      </c>
      <c r="L87" s="266">
        <f t="shared" si="9"/>
        <v>0</v>
      </c>
      <c r="M87" s="264">
        <f t="shared" si="10"/>
        <v>0</v>
      </c>
      <c r="N87" s="264">
        <f t="shared" si="11"/>
        <v>0</v>
      </c>
      <c r="O87" s="264">
        <f t="shared" si="12"/>
        <v>0</v>
      </c>
      <c r="P87" s="265">
        <f t="shared" si="13"/>
        <v>0</v>
      </c>
      <c r="Q87" s="82"/>
      <c r="R87" s="82"/>
      <c r="S87" s="82"/>
      <c r="T87" s="82"/>
      <c r="U87" s="82"/>
      <c r="V87" s="82"/>
    </row>
    <row r="88" spans="1:22" ht="24" customHeight="1" x14ac:dyDescent="0.2">
      <c r="A88" s="204">
        <v>75</v>
      </c>
      <c r="B88" s="352"/>
      <c r="C88" s="260" t="s">
        <v>220</v>
      </c>
      <c r="D88" s="96" t="s">
        <v>110</v>
      </c>
      <c r="E88" s="141">
        <f>(E87*1.5)/2</f>
        <v>299.10000000000002</v>
      </c>
      <c r="F88" s="266"/>
      <c r="G88" s="264"/>
      <c r="H88" s="264">
        <f t="shared" si="7"/>
        <v>0</v>
      </c>
      <c r="I88" s="264"/>
      <c r="J88" s="264"/>
      <c r="K88" s="265">
        <f t="shared" si="8"/>
        <v>0</v>
      </c>
      <c r="L88" s="266">
        <f t="shared" si="9"/>
        <v>0</v>
      </c>
      <c r="M88" s="264">
        <f t="shared" si="10"/>
        <v>0</v>
      </c>
      <c r="N88" s="264">
        <f t="shared" si="11"/>
        <v>0</v>
      </c>
      <c r="O88" s="264">
        <f t="shared" si="12"/>
        <v>0</v>
      </c>
      <c r="P88" s="265">
        <f t="shared" si="13"/>
        <v>0</v>
      </c>
      <c r="Q88" s="82"/>
      <c r="R88" s="82"/>
      <c r="S88" s="82"/>
      <c r="T88" s="82"/>
      <c r="U88" s="82"/>
      <c r="V88" s="82"/>
    </row>
    <row r="89" spans="1:22" s="82" customFormat="1" ht="33.75" x14ac:dyDescent="0.2">
      <c r="A89" s="253">
        <v>76</v>
      </c>
      <c r="B89" s="352"/>
      <c r="C89" s="260" t="s">
        <v>221</v>
      </c>
      <c r="D89" s="96" t="s">
        <v>110</v>
      </c>
      <c r="E89" s="141">
        <f>(E87*18.4*3.5)/2</f>
        <v>12841.36</v>
      </c>
      <c r="F89" s="266"/>
      <c r="G89" s="264"/>
      <c r="H89" s="264">
        <f t="shared" si="7"/>
        <v>0</v>
      </c>
      <c r="I89" s="264"/>
      <c r="J89" s="264"/>
      <c r="K89" s="265">
        <f t="shared" si="8"/>
        <v>0</v>
      </c>
      <c r="L89" s="266">
        <f t="shared" si="9"/>
        <v>0</v>
      </c>
      <c r="M89" s="264">
        <f t="shared" si="10"/>
        <v>0</v>
      </c>
      <c r="N89" s="264">
        <f t="shared" si="11"/>
        <v>0</v>
      </c>
      <c r="O89" s="264">
        <f t="shared" si="12"/>
        <v>0</v>
      </c>
      <c r="P89" s="265">
        <f t="shared" si="13"/>
        <v>0</v>
      </c>
    </row>
    <row r="90" spans="1:22" s="82" customFormat="1" ht="26.25" customHeight="1" x14ac:dyDescent="0.2">
      <c r="A90" s="204">
        <v>77</v>
      </c>
      <c r="B90" s="352"/>
      <c r="C90" s="97" t="s">
        <v>222</v>
      </c>
      <c r="D90" s="96" t="s">
        <v>76</v>
      </c>
      <c r="E90" s="141">
        <v>1</v>
      </c>
      <c r="F90" s="266"/>
      <c r="G90" s="264"/>
      <c r="H90" s="264">
        <f t="shared" si="7"/>
        <v>0</v>
      </c>
      <c r="I90" s="264"/>
      <c r="J90" s="264"/>
      <c r="K90" s="265">
        <f t="shared" si="8"/>
        <v>0</v>
      </c>
      <c r="L90" s="266">
        <f t="shared" si="9"/>
        <v>0</v>
      </c>
      <c r="M90" s="264">
        <f t="shared" si="10"/>
        <v>0</v>
      </c>
      <c r="N90" s="264">
        <f t="shared" si="11"/>
        <v>0</v>
      </c>
      <c r="O90" s="264">
        <f t="shared" si="12"/>
        <v>0</v>
      </c>
      <c r="P90" s="265">
        <f t="shared" si="13"/>
        <v>0</v>
      </c>
    </row>
    <row r="91" spans="1:22" ht="22.5" x14ac:dyDescent="0.2">
      <c r="A91" s="253">
        <v>78</v>
      </c>
      <c r="B91" s="352"/>
      <c r="C91" s="260" t="s">
        <v>277</v>
      </c>
      <c r="D91" s="96" t="s">
        <v>110</v>
      </c>
      <c r="E91" s="141">
        <f>(E87*0.25)/2</f>
        <v>49.85</v>
      </c>
      <c r="F91" s="266"/>
      <c r="G91" s="264"/>
      <c r="H91" s="264">
        <f t="shared" si="7"/>
        <v>0</v>
      </c>
      <c r="I91" s="264"/>
      <c r="J91" s="264"/>
      <c r="K91" s="265">
        <f t="shared" si="8"/>
        <v>0</v>
      </c>
      <c r="L91" s="266">
        <f t="shared" si="9"/>
        <v>0</v>
      </c>
      <c r="M91" s="264">
        <f t="shared" si="10"/>
        <v>0</v>
      </c>
      <c r="N91" s="264">
        <f t="shared" si="11"/>
        <v>0</v>
      </c>
      <c r="O91" s="264">
        <f t="shared" si="12"/>
        <v>0</v>
      </c>
      <c r="P91" s="265">
        <f t="shared" si="13"/>
        <v>0</v>
      </c>
      <c r="Q91" s="82"/>
      <c r="R91" s="82"/>
      <c r="S91" s="82"/>
      <c r="T91" s="82"/>
      <c r="U91" s="82"/>
      <c r="V91" s="82"/>
    </row>
    <row r="92" spans="1:22" ht="22.5" x14ac:dyDescent="0.2">
      <c r="A92" s="204">
        <v>79</v>
      </c>
      <c r="B92" s="352"/>
      <c r="C92" s="260" t="s">
        <v>278</v>
      </c>
      <c r="D92" s="96" t="s">
        <v>110</v>
      </c>
      <c r="E92" s="141">
        <f>(E87*4.5)/2</f>
        <v>897.30000000000007</v>
      </c>
      <c r="F92" s="266"/>
      <c r="G92" s="264"/>
      <c r="H92" s="264">
        <f t="shared" si="7"/>
        <v>0</v>
      </c>
      <c r="I92" s="264"/>
      <c r="J92" s="264"/>
      <c r="K92" s="265">
        <f t="shared" si="8"/>
        <v>0</v>
      </c>
      <c r="L92" s="266">
        <f t="shared" si="9"/>
        <v>0</v>
      </c>
      <c r="M92" s="264">
        <f t="shared" si="10"/>
        <v>0</v>
      </c>
      <c r="N92" s="264">
        <f t="shared" si="11"/>
        <v>0</v>
      </c>
      <c r="O92" s="264">
        <f t="shared" si="12"/>
        <v>0</v>
      </c>
      <c r="P92" s="265">
        <f t="shared" si="13"/>
        <v>0</v>
      </c>
      <c r="Q92" s="82"/>
      <c r="R92" s="82"/>
      <c r="S92" s="82"/>
      <c r="T92" s="82"/>
      <c r="U92" s="82"/>
      <c r="V92" s="82"/>
    </row>
    <row r="93" spans="1:22" s="82" customFormat="1" ht="33.75" x14ac:dyDescent="0.2">
      <c r="A93" s="253">
        <v>80</v>
      </c>
      <c r="B93" s="352"/>
      <c r="C93" s="260" t="s">
        <v>129</v>
      </c>
      <c r="D93" s="96" t="s">
        <v>110</v>
      </c>
      <c r="E93" s="141">
        <f>(E87*2.9)/2</f>
        <v>578.26</v>
      </c>
      <c r="F93" s="266"/>
      <c r="G93" s="264"/>
      <c r="H93" s="264">
        <f t="shared" si="7"/>
        <v>0</v>
      </c>
      <c r="I93" s="264"/>
      <c r="J93" s="264"/>
      <c r="K93" s="265">
        <f t="shared" si="8"/>
        <v>0</v>
      </c>
      <c r="L93" s="266">
        <f t="shared" si="9"/>
        <v>0</v>
      </c>
      <c r="M93" s="264">
        <f t="shared" si="10"/>
        <v>0</v>
      </c>
      <c r="N93" s="264">
        <f t="shared" si="11"/>
        <v>0</v>
      </c>
      <c r="O93" s="264">
        <f t="shared" si="12"/>
        <v>0</v>
      </c>
      <c r="P93" s="265">
        <f t="shared" si="13"/>
        <v>0</v>
      </c>
    </row>
    <row r="94" spans="1:22" s="151" customFormat="1" ht="22.5" x14ac:dyDescent="0.2">
      <c r="A94" s="204">
        <v>81</v>
      </c>
      <c r="B94" s="352"/>
      <c r="C94" s="97" t="s">
        <v>268</v>
      </c>
      <c r="D94" s="96" t="s">
        <v>99</v>
      </c>
      <c r="E94" s="141">
        <v>325.14999999999998</v>
      </c>
      <c r="F94" s="266"/>
      <c r="G94" s="264"/>
      <c r="H94" s="264">
        <f t="shared" si="7"/>
        <v>0</v>
      </c>
      <c r="I94" s="264"/>
      <c r="J94" s="264"/>
      <c r="K94" s="265">
        <f t="shared" si="8"/>
        <v>0</v>
      </c>
      <c r="L94" s="266">
        <f t="shared" si="9"/>
        <v>0</v>
      </c>
      <c r="M94" s="264">
        <f t="shared" si="10"/>
        <v>0</v>
      </c>
      <c r="N94" s="264">
        <f t="shared" si="11"/>
        <v>0</v>
      </c>
      <c r="O94" s="264">
        <f t="shared" si="12"/>
        <v>0</v>
      </c>
      <c r="P94" s="265">
        <f t="shared" si="13"/>
        <v>0</v>
      </c>
    </row>
    <row r="95" spans="1:22" ht="22.5" x14ac:dyDescent="0.2">
      <c r="A95" s="253">
        <v>82</v>
      </c>
      <c r="B95" s="352"/>
      <c r="C95" s="260" t="s">
        <v>223</v>
      </c>
      <c r="D95" s="96" t="s">
        <v>105</v>
      </c>
      <c r="E95" s="141">
        <v>55.5</v>
      </c>
      <c r="F95" s="266"/>
      <c r="G95" s="264"/>
      <c r="H95" s="264">
        <f t="shared" si="7"/>
        <v>0</v>
      </c>
      <c r="I95" s="264"/>
      <c r="J95" s="264"/>
      <c r="K95" s="265">
        <f t="shared" si="8"/>
        <v>0</v>
      </c>
      <c r="L95" s="266">
        <f t="shared" si="9"/>
        <v>0</v>
      </c>
      <c r="M95" s="264">
        <f t="shared" si="10"/>
        <v>0</v>
      </c>
      <c r="N95" s="264">
        <f t="shared" si="11"/>
        <v>0</v>
      </c>
      <c r="O95" s="264">
        <f t="shared" si="12"/>
        <v>0</v>
      </c>
      <c r="P95" s="265">
        <f t="shared" si="13"/>
        <v>0</v>
      </c>
      <c r="Q95" s="82"/>
      <c r="R95" s="82"/>
      <c r="S95" s="82"/>
      <c r="T95" s="82"/>
      <c r="U95" s="82"/>
      <c r="V95" s="82"/>
    </row>
    <row r="96" spans="1:22" s="151" customFormat="1" ht="22.5" x14ac:dyDescent="0.2">
      <c r="A96" s="204">
        <v>83</v>
      </c>
      <c r="B96" s="352"/>
      <c r="C96" s="97" t="s">
        <v>269</v>
      </c>
      <c r="D96" s="96" t="s">
        <v>76</v>
      </c>
      <c r="E96" s="141">
        <v>1</v>
      </c>
      <c r="F96" s="266"/>
      <c r="G96" s="264"/>
      <c r="H96" s="264">
        <f t="shared" si="7"/>
        <v>0</v>
      </c>
      <c r="I96" s="264"/>
      <c r="J96" s="264"/>
      <c r="K96" s="265">
        <f t="shared" si="8"/>
        <v>0</v>
      </c>
      <c r="L96" s="266">
        <f t="shared" si="9"/>
        <v>0</v>
      </c>
      <c r="M96" s="264">
        <f t="shared" si="10"/>
        <v>0</v>
      </c>
      <c r="N96" s="264">
        <f t="shared" si="11"/>
        <v>0</v>
      </c>
      <c r="O96" s="264">
        <f t="shared" si="12"/>
        <v>0</v>
      </c>
      <c r="P96" s="265">
        <f t="shared" si="13"/>
        <v>0</v>
      </c>
    </row>
    <row r="97" spans="1:17" s="151" customFormat="1" ht="26.25" customHeight="1" x14ac:dyDescent="0.2">
      <c r="A97" s="253">
        <v>84</v>
      </c>
      <c r="B97" s="352"/>
      <c r="C97" s="97" t="s">
        <v>270</v>
      </c>
      <c r="D97" s="96" t="s">
        <v>76</v>
      </c>
      <c r="E97" s="141">
        <v>72</v>
      </c>
      <c r="F97" s="266"/>
      <c r="G97" s="264"/>
      <c r="H97" s="264">
        <f t="shared" si="7"/>
        <v>0</v>
      </c>
      <c r="I97" s="264"/>
      <c r="J97" s="264"/>
      <c r="K97" s="265">
        <f t="shared" si="8"/>
        <v>0</v>
      </c>
      <c r="L97" s="266">
        <f t="shared" si="9"/>
        <v>0</v>
      </c>
      <c r="M97" s="264">
        <f t="shared" si="10"/>
        <v>0</v>
      </c>
      <c r="N97" s="264">
        <f t="shared" si="11"/>
        <v>0</v>
      </c>
      <c r="O97" s="264">
        <f t="shared" si="12"/>
        <v>0</v>
      </c>
      <c r="P97" s="265">
        <f t="shared" si="13"/>
        <v>0</v>
      </c>
    </row>
    <row r="98" spans="1:17" s="151" customFormat="1" ht="33.75" x14ac:dyDescent="0.2">
      <c r="A98" s="204">
        <v>85</v>
      </c>
      <c r="B98" s="352"/>
      <c r="C98" s="260" t="s">
        <v>276</v>
      </c>
      <c r="D98" s="96" t="s">
        <v>105</v>
      </c>
      <c r="E98" s="141">
        <v>358.56</v>
      </c>
      <c r="F98" s="266"/>
      <c r="G98" s="264"/>
      <c r="H98" s="264">
        <f t="shared" si="7"/>
        <v>0</v>
      </c>
      <c r="I98" s="264"/>
      <c r="J98" s="264"/>
      <c r="K98" s="265">
        <f t="shared" si="8"/>
        <v>0</v>
      </c>
      <c r="L98" s="266">
        <f t="shared" si="9"/>
        <v>0</v>
      </c>
      <c r="M98" s="264">
        <f t="shared" si="10"/>
        <v>0</v>
      </c>
      <c r="N98" s="264">
        <f t="shared" si="11"/>
        <v>0</v>
      </c>
      <c r="O98" s="264">
        <f t="shared" si="12"/>
        <v>0</v>
      </c>
      <c r="P98" s="265">
        <f t="shared" si="13"/>
        <v>0</v>
      </c>
      <c r="Q98" s="82"/>
    </row>
    <row r="99" spans="1:17" s="151" customFormat="1" x14ac:dyDescent="0.2">
      <c r="A99" s="253">
        <v>86</v>
      </c>
      <c r="B99" s="352"/>
      <c r="C99" s="97" t="s">
        <v>271</v>
      </c>
      <c r="D99" s="96" t="s">
        <v>99</v>
      </c>
      <c r="E99" s="141">
        <v>975.46</v>
      </c>
      <c r="F99" s="266"/>
      <c r="G99" s="264"/>
      <c r="H99" s="264">
        <f t="shared" si="7"/>
        <v>0</v>
      </c>
      <c r="I99" s="264"/>
      <c r="J99" s="264"/>
      <c r="K99" s="265">
        <f t="shared" si="8"/>
        <v>0</v>
      </c>
      <c r="L99" s="266">
        <f t="shared" si="9"/>
        <v>0</v>
      </c>
      <c r="M99" s="264">
        <f t="shared" si="10"/>
        <v>0</v>
      </c>
      <c r="N99" s="264">
        <f t="shared" si="11"/>
        <v>0</v>
      </c>
      <c r="O99" s="264">
        <f t="shared" si="12"/>
        <v>0</v>
      </c>
      <c r="P99" s="265">
        <f t="shared" si="13"/>
        <v>0</v>
      </c>
    </row>
    <row r="100" spans="1:17" s="151" customFormat="1" ht="23.25" thickBot="1" x14ac:dyDescent="0.25">
      <c r="A100" s="204">
        <v>87</v>
      </c>
      <c r="B100" s="354"/>
      <c r="C100" s="119" t="s">
        <v>272</v>
      </c>
      <c r="D100" s="120" t="s">
        <v>99</v>
      </c>
      <c r="E100" s="121">
        <v>325.14999999999998</v>
      </c>
      <c r="F100" s="266"/>
      <c r="G100" s="264"/>
      <c r="H100" s="264">
        <f t="shared" si="7"/>
        <v>0</v>
      </c>
      <c r="I100" s="264"/>
      <c r="J100" s="264"/>
      <c r="K100" s="265">
        <f t="shared" si="8"/>
        <v>0</v>
      </c>
      <c r="L100" s="266">
        <f t="shared" si="9"/>
        <v>0</v>
      </c>
      <c r="M100" s="264">
        <f t="shared" si="10"/>
        <v>0</v>
      </c>
      <c r="N100" s="264">
        <f t="shared" si="11"/>
        <v>0</v>
      </c>
      <c r="O100" s="264">
        <f t="shared" si="12"/>
        <v>0</v>
      </c>
      <c r="P100" s="265">
        <f t="shared" si="13"/>
        <v>0</v>
      </c>
    </row>
    <row r="101" spans="1:17" ht="12" thickBot="1" x14ac:dyDescent="0.25">
      <c r="A101" s="337" t="s">
        <v>293</v>
      </c>
      <c r="B101" s="339"/>
      <c r="C101" s="339"/>
      <c r="D101" s="339"/>
      <c r="E101" s="339"/>
      <c r="F101" s="339"/>
      <c r="G101" s="339"/>
      <c r="H101" s="339"/>
      <c r="I101" s="339"/>
      <c r="J101" s="339"/>
      <c r="K101" s="340"/>
      <c r="L101" s="116">
        <f>SUM(L14:L100)</f>
        <v>0</v>
      </c>
      <c r="M101" s="117">
        <f>SUM(M14:M100)</f>
        <v>0</v>
      </c>
      <c r="N101" s="117">
        <f>SUM(N14:N100)</f>
        <v>0</v>
      </c>
      <c r="O101" s="117">
        <f>SUM(O14:O100)</f>
        <v>0</v>
      </c>
      <c r="P101" s="118">
        <f>SUM(P14:P100)</f>
        <v>0</v>
      </c>
    </row>
    <row r="102" spans="1:17" x14ac:dyDescent="0.2">
      <c r="A102" s="14"/>
      <c r="B102" s="14"/>
      <c r="C102" s="14"/>
      <c r="D102" s="14"/>
      <c r="E102" s="14"/>
      <c r="F102" s="14"/>
      <c r="G102" s="14"/>
      <c r="H102" s="14"/>
      <c r="I102" s="14"/>
      <c r="J102" s="14"/>
      <c r="K102" s="14"/>
      <c r="L102" s="14"/>
      <c r="M102" s="14"/>
      <c r="N102" s="14"/>
      <c r="O102" s="14"/>
      <c r="P102" s="14"/>
    </row>
    <row r="103" spans="1:17" x14ac:dyDescent="0.2">
      <c r="A103" s="14"/>
      <c r="B103" s="14"/>
      <c r="C103" s="14"/>
      <c r="D103" s="14"/>
      <c r="E103" s="14"/>
      <c r="F103" s="14"/>
      <c r="G103" s="14"/>
      <c r="H103" s="14"/>
      <c r="I103" s="14"/>
      <c r="J103" s="14"/>
      <c r="K103" s="14"/>
      <c r="L103" s="14"/>
      <c r="M103" s="14"/>
      <c r="N103" s="14"/>
      <c r="O103" s="14"/>
      <c r="P103" s="14"/>
    </row>
    <row r="104" spans="1:17" x14ac:dyDescent="0.2">
      <c r="A104" s="1" t="s">
        <v>14</v>
      </c>
      <c r="B104" s="14"/>
      <c r="C104" s="336">
        <f>'Kops a'!C35:H35</f>
        <v>0</v>
      </c>
      <c r="D104" s="336"/>
      <c r="E104" s="336"/>
      <c r="F104" s="336"/>
      <c r="G104" s="336"/>
      <c r="H104" s="336"/>
      <c r="I104" s="14"/>
      <c r="J104" s="14"/>
      <c r="K104" s="14"/>
      <c r="L104" s="14"/>
      <c r="M104" s="14"/>
      <c r="N104" s="14"/>
      <c r="O104" s="14"/>
      <c r="P104" s="14"/>
    </row>
    <row r="105" spans="1:17" x14ac:dyDescent="0.2">
      <c r="A105" s="14"/>
      <c r="B105" s="14"/>
      <c r="C105" s="272" t="s">
        <v>15</v>
      </c>
      <c r="D105" s="272"/>
      <c r="E105" s="272"/>
      <c r="F105" s="272"/>
      <c r="G105" s="272"/>
      <c r="H105" s="272"/>
      <c r="I105" s="14"/>
      <c r="J105" s="14"/>
      <c r="K105" s="14"/>
      <c r="L105" s="14"/>
      <c r="M105" s="14"/>
      <c r="N105" s="14"/>
      <c r="O105" s="14"/>
      <c r="P105" s="14"/>
    </row>
    <row r="106" spans="1:17" x14ac:dyDescent="0.2">
      <c r="A106" s="14"/>
      <c r="B106" s="14"/>
      <c r="C106" s="14"/>
      <c r="D106" s="14"/>
      <c r="E106" s="14"/>
      <c r="F106" s="14"/>
      <c r="G106" s="14"/>
      <c r="H106" s="14"/>
      <c r="I106" s="14"/>
      <c r="J106" s="14"/>
      <c r="K106" s="14"/>
      <c r="L106" s="14"/>
      <c r="M106" s="14"/>
      <c r="N106" s="14"/>
      <c r="O106" s="14"/>
      <c r="P106" s="14"/>
    </row>
    <row r="107" spans="1:17" x14ac:dyDescent="0.2">
      <c r="A107" s="69" t="str">
        <f>'Kops a'!A38</f>
        <v>Tāme sastādīta 2021. gada __. _________</v>
      </c>
      <c r="B107" s="70"/>
      <c r="C107" s="70"/>
      <c r="D107" s="70"/>
      <c r="E107" s="14"/>
      <c r="F107" s="14"/>
      <c r="G107" s="14"/>
      <c r="H107" s="14"/>
      <c r="I107" s="14"/>
      <c r="J107" s="14"/>
      <c r="K107" s="14"/>
      <c r="L107" s="14"/>
      <c r="M107" s="14"/>
      <c r="N107" s="14"/>
      <c r="O107" s="14"/>
      <c r="P107" s="14"/>
    </row>
    <row r="108" spans="1:17" x14ac:dyDescent="0.2">
      <c r="A108" s="14"/>
      <c r="B108" s="14"/>
      <c r="C108" s="14"/>
      <c r="D108" s="14"/>
      <c r="E108" s="14"/>
      <c r="F108" s="14"/>
      <c r="G108" s="14"/>
      <c r="H108" s="14"/>
      <c r="I108" s="14"/>
      <c r="J108" s="14"/>
      <c r="K108" s="14"/>
      <c r="L108" s="14"/>
      <c r="M108" s="14"/>
      <c r="N108" s="14"/>
      <c r="O108" s="14"/>
      <c r="P108" s="14"/>
    </row>
    <row r="109" spans="1:17" x14ac:dyDescent="0.2">
      <c r="A109" s="1" t="s">
        <v>37</v>
      </c>
      <c r="B109" s="14"/>
      <c r="C109" s="336">
        <f>'Kops a'!C40:H40</f>
        <v>0</v>
      </c>
      <c r="D109" s="336"/>
      <c r="E109" s="336"/>
      <c r="F109" s="336"/>
      <c r="G109" s="336"/>
      <c r="H109" s="336"/>
      <c r="I109" s="14"/>
      <c r="J109" s="14"/>
      <c r="K109" s="14"/>
      <c r="L109" s="14"/>
      <c r="M109" s="14"/>
      <c r="N109" s="14"/>
      <c r="O109" s="14"/>
      <c r="P109" s="14"/>
    </row>
    <row r="110" spans="1:17" x14ac:dyDescent="0.2">
      <c r="A110" s="14"/>
      <c r="B110" s="14"/>
      <c r="C110" s="272" t="s">
        <v>15</v>
      </c>
      <c r="D110" s="272"/>
      <c r="E110" s="272"/>
      <c r="F110" s="272"/>
      <c r="G110" s="272"/>
      <c r="H110" s="272"/>
      <c r="I110" s="14"/>
      <c r="J110" s="14"/>
      <c r="K110" s="14"/>
      <c r="L110" s="14"/>
      <c r="M110" s="14"/>
      <c r="N110" s="14"/>
      <c r="O110" s="14"/>
      <c r="P110" s="14"/>
    </row>
    <row r="111" spans="1:17" x14ac:dyDescent="0.2">
      <c r="A111" s="14"/>
      <c r="B111" s="14"/>
      <c r="C111" s="14"/>
      <c r="D111" s="14"/>
      <c r="E111" s="14"/>
      <c r="F111" s="14"/>
      <c r="G111" s="14"/>
      <c r="H111" s="14"/>
      <c r="I111" s="14"/>
      <c r="J111" s="14"/>
      <c r="K111" s="14"/>
      <c r="L111" s="14"/>
      <c r="M111" s="14"/>
      <c r="N111" s="14"/>
      <c r="O111" s="14"/>
      <c r="P111" s="14"/>
    </row>
    <row r="112" spans="1:17" x14ac:dyDescent="0.2">
      <c r="A112" s="69" t="s">
        <v>54</v>
      </c>
      <c r="B112" s="70"/>
      <c r="C112" s="74">
        <f>'Kops a'!C43</f>
        <v>0</v>
      </c>
      <c r="D112" s="42"/>
      <c r="E112" s="14"/>
      <c r="F112" s="14"/>
      <c r="G112" s="14"/>
      <c r="H112" s="14"/>
      <c r="I112" s="14"/>
      <c r="J112" s="14"/>
      <c r="K112" s="14"/>
      <c r="L112" s="14"/>
      <c r="M112" s="14"/>
      <c r="N112" s="14"/>
      <c r="O112" s="14"/>
      <c r="P112" s="14"/>
    </row>
    <row r="113" spans="1:16" x14ac:dyDescent="0.2">
      <c r="A113" s="14"/>
      <c r="B113" s="14"/>
      <c r="C113" s="14"/>
      <c r="D113" s="14"/>
      <c r="E113" s="14"/>
      <c r="F113" s="14"/>
      <c r="G113" s="14"/>
      <c r="H113" s="14"/>
      <c r="I113" s="14"/>
      <c r="J113" s="14"/>
      <c r="K113" s="14"/>
      <c r="L113" s="14"/>
      <c r="M113" s="14"/>
      <c r="N113" s="14"/>
      <c r="O113" s="14"/>
      <c r="P113" s="14"/>
    </row>
  </sheetData>
  <mergeCells count="33">
    <mergeCell ref="B87:B100"/>
    <mergeCell ref="B34:B42"/>
    <mergeCell ref="B67:B68"/>
    <mergeCell ref="B70:B73"/>
    <mergeCell ref="B75:B82"/>
    <mergeCell ref="C110:H110"/>
    <mergeCell ref="C4:I4"/>
    <mergeCell ref="F12:K12"/>
    <mergeCell ref="A9:F9"/>
    <mergeCell ref="J9:M9"/>
    <mergeCell ref="D8:L8"/>
    <mergeCell ref="A101:K101"/>
    <mergeCell ref="C104:H104"/>
    <mergeCell ref="C105:H105"/>
    <mergeCell ref="C109:H109"/>
    <mergeCell ref="B57:B65"/>
    <mergeCell ref="B44:B55"/>
    <mergeCell ref="B15:B18"/>
    <mergeCell ref="B20:B28"/>
    <mergeCell ref="B30:B32"/>
    <mergeCell ref="B84:B85"/>
    <mergeCell ref="N9:O9"/>
    <mergeCell ref="A12:A13"/>
    <mergeCell ref="B12:B13"/>
    <mergeCell ref="C12:C13"/>
    <mergeCell ref="D12:D13"/>
    <mergeCell ref="E12:E13"/>
    <mergeCell ref="L12:P12"/>
    <mergeCell ref="C2:I2"/>
    <mergeCell ref="C3:I3"/>
    <mergeCell ref="D5:L5"/>
    <mergeCell ref="D6:L6"/>
    <mergeCell ref="D7:L7"/>
  </mergeCells>
  <conditionalFormatting sqref="B15 B19:E19 B29:E29 B56:E57 B33:E33 C58:E65 B20 B30 D43:E43 B66:B67 B34 B43:B44">
    <cfRule type="cellIs" dxfId="269" priority="326" operator="equal">
      <formula>0</formula>
    </cfRule>
  </conditionalFormatting>
  <conditionalFormatting sqref="N9:O9">
    <cfRule type="cellIs" dxfId="268" priority="325" operator="equal">
      <formula>0</formula>
    </cfRule>
  </conditionalFormatting>
  <conditionalFormatting sqref="A9:F9">
    <cfRule type="containsText" dxfId="267" priority="3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266" priority="322" operator="equal">
      <formula>0</formula>
    </cfRule>
  </conditionalFormatting>
  <conditionalFormatting sqref="O10">
    <cfRule type="cellIs" dxfId="265" priority="321" operator="equal">
      <formula>"20__. gada __. _________"</formula>
    </cfRule>
  </conditionalFormatting>
  <conditionalFormatting sqref="A101:K101">
    <cfRule type="containsText" dxfId="264" priority="320" operator="containsText" text="Tiešās izmaksas kopā, t. sk. darba devēja sociālais nodoklis __.__% ">
      <formula>NOT(ISERROR(SEARCH("Tiešās izmaksas kopā, t. sk. darba devēja sociālais nodoklis __.__% ",A101)))</formula>
    </cfRule>
  </conditionalFormatting>
  <conditionalFormatting sqref="L101:P101">
    <cfRule type="cellIs" dxfId="263" priority="315" operator="equal">
      <formula>0</formula>
    </cfRule>
  </conditionalFormatting>
  <conditionalFormatting sqref="C4:I4">
    <cfRule type="cellIs" dxfId="262" priority="314" operator="equal">
      <formula>0</formula>
    </cfRule>
  </conditionalFormatting>
  <conditionalFormatting sqref="D5:L8">
    <cfRule type="cellIs" dxfId="261" priority="311" operator="equal">
      <formula>0</formula>
    </cfRule>
  </conditionalFormatting>
  <conditionalFormatting sqref="A14:B14 D14:E14 A15:A100">
    <cfRule type="cellIs" dxfId="260" priority="310" operator="equal">
      <formula>0</formula>
    </cfRule>
  </conditionalFormatting>
  <conditionalFormatting sqref="C14">
    <cfRule type="cellIs" dxfId="259" priority="309" operator="equal">
      <formula>0</formula>
    </cfRule>
  </conditionalFormatting>
  <conditionalFormatting sqref="P10">
    <cfRule type="cellIs" dxfId="258" priority="307" operator="equal">
      <formula>"20__. gada __. _________"</formula>
    </cfRule>
  </conditionalFormatting>
  <conditionalFormatting sqref="C109:H109">
    <cfRule type="cellIs" dxfId="257" priority="304" operator="equal">
      <formula>0</formula>
    </cfRule>
  </conditionalFormatting>
  <conditionalFormatting sqref="C104:H104">
    <cfRule type="cellIs" dxfId="256" priority="303" operator="equal">
      <formula>0</formula>
    </cfRule>
  </conditionalFormatting>
  <conditionalFormatting sqref="C109:H109 C112 C104:H104">
    <cfRule type="cellIs" dxfId="255" priority="302" operator="equal">
      <formula>0</formula>
    </cfRule>
  </conditionalFormatting>
  <conditionalFormatting sqref="D1">
    <cfRule type="cellIs" dxfId="254" priority="301" operator="equal">
      <formula>0</formula>
    </cfRule>
  </conditionalFormatting>
  <conditionalFormatting sqref="C27">
    <cfRule type="cellIs" dxfId="253" priority="206" operator="equal">
      <formula>0</formula>
    </cfRule>
  </conditionalFormatting>
  <conditionalFormatting sqref="C34">
    <cfRule type="cellIs" dxfId="252" priority="204" operator="equal">
      <formula>0</formula>
    </cfRule>
  </conditionalFormatting>
  <conditionalFormatting sqref="C23:C26">
    <cfRule type="cellIs" dxfId="251" priority="207" operator="equal">
      <formula>0</formula>
    </cfRule>
  </conditionalFormatting>
  <conditionalFormatting sqref="C50:C52">
    <cfRule type="cellIs" dxfId="250" priority="199" operator="equal">
      <formula>0</formula>
    </cfRule>
  </conditionalFormatting>
  <conditionalFormatting sqref="C30">
    <cfRule type="cellIs" dxfId="249" priority="205" operator="equal">
      <formula>0</formula>
    </cfRule>
  </conditionalFormatting>
  <conditionalFormatting sqref="C36:C41">
    <cfRule type="cellIs" dxfId="248" priority="203" operator="equal">
      <formula>0</formula>
    </cfRule>
  </conditionalFormatting>
  <conditionalFormatting sqref="C44">
    <cfRule type="cellIs" dxfId="247" priority="202" operator="equal">
      <formula>0</formula>
    </cfRule>
  </conditionalFormatting>
  <conditionalFormatting sqref="C46:C47">
    <cfRule type="cellIs" dxfId="246" priority="201" operator="equal">
      <formula>0</formula>
    </cfRule>
  </conditionalFormatting>
  <conditionalFormatting sqref="C48:C49">
    <cfRule type="cellIs" dxfId="245" priority="200" operator="equal">
      <formula>0</formula>
    </cfRule>
  </conditionalFormatting>
  <conditionalFormatting sqref="C75">
    <cfRule type="cellIs" dxfId="244" priority="198" operator="equal">
      <formula>0</formula>
    </cfRule>
  </conditionalFormatting>
  <conditionalFormatting sqref="E67">
    <cfRule type="cellIs" dxfId="243" priority="143" operator="equal">
      <formula>0</formula>
    </cfRule>
  </conditionalFormatting>
  <conditionalFormatting sqref="E68">
    <cfRule type="cellIs" dxfId="242" priority="141" operator="equal">
      <formula>0</formula>
    </cfRule>
  </conditionalFormatting>
  <conditionalFormatting sqref="C76:E76">
    <cfRule type="cellIs" dxfId="241" priority="29" operator="equal">
      <formula>0</formula>
    </cfRule>
  </conditionalFormatting>
  <conditionalFormatting sqref="C77:E79">
    <cfRule type="cellIs" dxfId="240" priority="27" operator="equal">
      <formula>0</formula>
    </cfRule>
  </conditionalFormatting>
  <conditionalFormatting sqref="C91">
    <cfRule type="cellIs" dxfId="239" priority="22" operator="equal">
      <formula>0</formula>
    </cfRule>
  </conditionalFormatting>
  <conditionalFormatting sqref="C92">
    <cfRule type="cellIs" dxfId="238" priority="18" operator="equal">
      <formula>0</formula>
    </cfRule>
  </conditionalFormatting>
  <conditionalFormatting sqref="F14:G100 I14:J100">
    <cfRule type="cellIs" dxfId="237" priority="2" operator="equal">
      <formula>0</formula>
    </cfRule>
  </conditionalFormatting>
  <conditionalFormatting sqref="H14:H100 K14:P100">
    <cfRule type="cellIs" dxfId="236" priority="1" operator="equal">
      <formula>0</formula>
    </cfRule>
  </conditionalFormatting>
  <pageMargins left="0.7" right="0.7" top="0.75" bottom="0.75" header="0.3" footer="0.3"/>
  <pageSetup paperSize="9" scale="93"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306" operator="containsText" id="{D422C369-7259-49E7-A89B-9D562DEE2E41}">
            <xm:f>NOT(ISERROR(SEARCH("Tāme sastādīta ____. gada ___. ______________",A107)))</xm:f>
            <xm:f>"Tāme sastādīta ____. gada ___. ______________"</xm:f>
            <x14:dxf>
              <font>
                <color auto="1"/>
              </font>
              <fill>
                <patternFill>
                  <bgColor rgb="FFC6EFCE"/>
                </patternFill>
              </fill>
            </x14:dxf>
          </x14:cfRule>
          <xm:sqref>A107</xm:sqref>
        </x14:conditionalFormatting>
        <x14:conditionalFormatting xmlns:xm="http://schemas.microsoft.com/office/excel/2006/main">
          <x14:cfRule type="containsText" priority="305" operator="containsText" id="{D859E3E6-089F-4F16-889A-98EF63E5F3AC}">
            <xm:f>NOT(ISERROR(SEARCH("Sertifikāta Nr. _________________________________",A112)))</xm:f>
            <xm:f>"Sertifikāta Nr. _________________________________"</xm:f>
            <x14:dxf>
              <font>
                <color auto="1"/>
              </font>
              <fill>
                <patternFill>
                  <bgColor rgb="FFC6EFCE"/>
                </patternFill>
              </fill>
            </x14:dxf>
          </x14:cfRule>
          <xm:sqref>A112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pageSetUpPr fitToPage="1"/>
  </sheetPr>
  <dimension ref="A1:Y57"/>
  <sheetViews>
    <sheetView view="pageBreakPreview" topLeftCell="A39" zoomScale="130" zoomScaleNormal="100" zoomScaleSheetLayoutView="130" workbookViewId="0">
      <selection activeCell="C39" sqref="C39"/>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25" x14ac:dyDescent="0.2">
      <c r="A1" s="20"/>
      <c r="B1" s="20"/>
      <c r="C1" s="25" t="s">
        <v>38</v>
      </c>
      <c r="D1" s="43">
        <f>'Kops a'!A18</f>
        <v>4</v>
      </c>
      <c r="E1" s="20"/>
      <c r="F1" s="20"/>
      <c r="G1" s="20"/>
      <c r="H1" s="20"/>
      <c r="I1" s="20"/>
      <c r="J1" s="20"/>
      <c r="N1" s="24"/>
      <c r="O1" s="25"/>
      <c r="P1" s="26"/>
    </row>
    <row r="2" spans="1:25" x14ac:dyDescent="0.2">
      <c r="A2" s="27"/>
      <c r="B2" s="27"/>
      <c r="C2" s="319" t="s">
        <v>151</v>
      </c>
      <c r="D2" s="319"/>
      <c r="E2" s="319"/>
      <c r="F2" s="319"/>
      <c r="G2" s="319"/>
      <c r="H2" s="319"/>
      <c r="I2" s="319"/>
      <c r="J2" s="27"/>
    </row>
    <row r="3" spans="1:25" x14ac:dyDescent="0.2">
      <c r="A3" s="28"/>
      <c r="B3" s="28"/>
      <c r="C3" s="281" t="s">
        <v>17</v>
      </c>
      <c r="D3" s="281"/>
      <c r="E3" s="281"/>
      <c r="F3" s="281"/>
      <c r="G3" s="281"/>
      <c r="H3" s="281"/>
      <c r="I3" s="281"/>
      <c r="J3" s="28"/>
    </row>
    <row r="4" spans="1:25" x14ac:dyDescent="0.2">
      <c r="A4" s="28"/>
      <c r="B4" s="28"/>
      <c r="C4" s="320" t="s">
        <v>52</v>
      </c>
      <c r="D4" s="320"/>
      <c r="E4" s="320"/>
      <c r="F4" s="320"/>
      <c r="G4" s="320"/>
      <c r="H4" s="320"/>
      <c r="I4" s="320"/>
      <c r="J4" s="28"/>
    </row>
    <row r="5" spans="1:25" x14ac:dyDescent="0.2">
      <c r="A5" s="20"/>
      <c r="B5" s="20"/>
      <c r="C5" s="25" t="s">
        <v>5</v>
      </c>
      <c r="D5" s="333" t="str">
        <f>'Kops a'!D6</f>
        <v>Daudzdzīvokļu dzīvojamās ēkas energoefektivitātes paaugstināšana</v>
      </c>
      <c r="E5" s="333"/>
      <c r="F5" s="333"/>
      <c r="G5" s="333"/>
      <c r="H5" s="333"/>
      <c r="I5" s="333"/>
      <c r="J5" s="333"/>
      <c r="K5" s="333"/>
      <c r="L5" s="333"/>
      <c r="M5" s="14"/>
      <c r="N5" s="14"/>
      <c r="O5" s="14"/>
      <c r="P5" s="14"/>
    </row>
    <row r="6" spans="1:25" x14ac:dyDescent="0.2">
      <c r="A6" s="20"/>
      <c r="B6" s="20"/>
      <c r="C6" s="25" t="s">
        <v>6</v>
      </c>
      <c r="D6" s="333" t="s">
        <v>266</v>
      </c>
      <c r="E6" s="333"/>
      <c r="F6" s="333"/>
      <c r="G6" s="333"/>
      <c r="H6" s="333"/>
      <c r="I6" s="333"/>
      <c r="J6" s="333"/>
      <c r="K6" s="333"/>
      <c r="L6" s="333"/>
      <c r="M6" s="14"/>
      <c r="N6" s="14"/>
      <c r="O6" s="14"/>
      <c r="P6" s="14"/>
    </row>
    <row r="7" spans="1:25" x14ac:dyDescent="0.2">
      <c r="A7" s="20"/>
      <c r="B7" s="20"/>
      <c r="C7" s="25" t="s">
        <v>7</v>
      </c>
      <c r="D7" s="333" t="str">
        <f>'Kops a'!D8</f>
        <v>Jelgavas iela 24, Olaine, Olaines novads, LV-2114</v>
      </c>
      <c r="E7" s="333"/>
      <c r="F7" s="333"/>
      <c r="G7" s="333"/>
      <c r="H7" s="333"/>
      <c r="I7" s="333"/>
      <c r="J7" s="333"/>
      <c r="K7" s="333"/>
      <c r="L7" s="333"/>
      <c r="M7" s="14"/>
      <c r="N7" s="14"/>
      <c r="O7" s="14"/>
      <c r="P7" s="14"/>
    </row>
    <row r="8" spans="1:25" x14ac:dyDescent="0.2">
      <c r="A8" s="20"/>
      <c r="B8" s="20"/>
      <c r="C8" s="4" t="s">
        <v>20</v>
      </c>
      <c r="D8" s="333" t="str">
        <f>'Kops a'!D9</f>
        <v>Iepirkums Nr. AS OŪS 2021/11_E</v>
      </c>
      <c r="E8" s="333"/>
      <c r="F8" s="333"/>
      <c r="G8" s="333"/>
      <c r="H8" s="333"/>
      <c r="I8" s="333"/>
      <c r="J8" s="333"/>
      <c r="K8" s="333"/>
      <c r="L8" s="333"/>
      <c r="M8" s="14"/>
      <c r="N8" s="14"/>
      <c r="O8" s="14"/>
      <c r="P8" s="14"/>
    </row>
    <row r="9" spans="1:25" ht="11.25" customHeight="1" x14ac:dyDescent="0.2">
      <c r="A9" s="321" t="s">
        <v>300</v>
      </c>
      <c r="B9" s="321"/>
      <c r="C9" s="321"/>
      <c r="D9" s="321"/>
      <c r="E9" s="321"/>
      <c r="F9" s="321"/>
      <c r="G9" s="29"/>
      <c r="H9" s="29"/>
      <c r="I9" s="29"/>
      <c r="J9" s="325" t="s">
        <v>39</v>
      </c>
      <c r="K9" s="325"/>
      <c r="L9" s="325"/>
      <c r="M9" s="325"/>
      <c r="N9" s="332">
        <f>P45</f>
        <v>0</v>
      </c>
      <c r="O9" s="332"/>
      <c r="P9" s="29"/>
    </row>
    <row r="10" spans="1:25" x14ac:dyDescent="0.2">
      <c r="A10" s="30"/>
      <c r="B10" s="31"/>
      <c r="C10" s="4"/>
      <c r="D10" s="20"/>
      <c r="E10" s="20"/>
      <c r="F10" s="20"/>
      <c r="G10" s="20"/>
      <c r="H10" s="20"/>
      <c r="I10" s="20"/>
      <c r="J10" s="20"/>
      <c r="K10" s="20"/>
      <c r="L10" s="27"/>
      <c r="M10" s="27"/>
      <c r="O10" s="72"/>
      <c r="P10" s="71" t="str">
        <f>A51</f>
        <v>Tāme sastādīta 2021. gada __. _________</v>
      </c>
    </row>
    <row r="11" spans="1:25" ht="12" thickBot="1" x14ac:dyDescent="0.25">
      <c r="A11" s="30"/>
      <c r="B11" s="31"/>
      <c r="C11" s="4"/>
      <c r="D11" s="20"/>
      <c r="E11" s="20"/>
      <c r="F11" s="20"/>
      <c r="G11" s="20"/>
      <c r="H11" s="20"/>
      <c r="I11" s="20"/>
      <c r="J11" s="20"/>
      <c r="K11" s="20"/>
      <c r="L11" s="32"/>
      <c r="M11" s="32"/>
      <c r="N11" s="33"/>
      <c r="O11" s="24"/>
      <c r="P11" s="20"/>
    </row>
    <row r="12" spans="1:25" x14ac:dyDescent="0.2">
      <c r="A12" s="293" t="s">
        <v>23</v>
      </c>
      <c r="B12" s="326" t="s">
        <v>40</v>
      </c>
      <c r="C12" s="328" t="s">
        <v>41</v>
      </c>
      <c r="D12" s="330" t="s">
        <v>42</v>
      </c>
      <c r="E12" s="334" t="s">
        <v>43</v>
      </c>
      <c r="F12" s="344" t="s">
        <v>44</v>
      </c>
      <c r="G12" s="328"/>
      <c r="H12" s="328"/>
      <c r="I12" s="328"/>
      <c r="J12" s="328"/>
      <c r="K12" s="345"/>
      <c r="L12" s="344" t="s">
        <v>45</v>
      </c>
      <c r="M12" s="328"/>
      <c r="N12" s="328"/>
      <c r="O12" s="328"/>
      <c r="P12" s="345"/>
    </row>
    <row r="13" spans="1:25" ht="126.75" customHeight="1" thickBot="1" x14ac:dyDescent="0.25">
      <c r="A13" s="294"/>
      <c r="B13" s="327"/>
      <c r="C13" s="329"/>
      <c r="D13" s="331"/>
      <c r="E13" s="335"/>
      <c r="F13" s="176" t="s">
        <v>46</v>
      </c>
      <c r="G13" s="177" t="s">
        <v>47</v>
      </c>
      <c r="H13" s="177" t="s">
        <v>48</v>
      </c>
      <c r="I13" s="177" t="s">
        <v>49</v>
      </c>
      <c r="J13" s="177" t="s">
        <v>50</v>
      </c>
      <c r="K13" s="52" t="s">
        <v>51</v>
      </c>
      <c r="L13" s="176" t="s">
        <v>46</v>
      </c>
      <c r="M13" s="177" t="s">
        <v>48</v>
      </c>
      <c r="N13" s="177" t="s">
        <v>49</v>
      </c>
      <c r="O13" s="177" t="s">
        <v>50</v>
      </c>
      <c r="P13" s="52" t="s">
        <v>51</v>
      </c>
    </row>
    <row r="14" spans="1:25" x14ac:dyDescent="0.2">
      <c r="A14" s="196">
        <v>1</v>
      </c>
      <c r="B14" s="174"/>
      <c r="C14" s="92" t="s">
        <v>155</v>
      </c>
      <c r="D14" s="100"/>
      <c r="E14" s="46"/>
      <c r="F14" s="266"/>
      <c r="G14" s="264"/>
      <c r="H14" s="264">
        <f>ROUND(F14*G14,2)</f>
        <v>0</v>
      </c>
      <c r="I14" s="264"/>
      <c r="J14" s="264"/>
      <c r="K14" s="265">
        <f>SUM(H14:J14)</f>
        <v>0</v>
      </c>
      <c r="L14" s="266">
        <f>ROUND(E14*F14,2)</f>
        <v>0</v>
      </c>
      <c r="M14" s="264">
        <f>ROUND(H14*E14,2)</f>
        <v>0</v>
      </c>
      <c r="N14" s="264">
        <f>ROUND(I14*E14,2)</f>
        <v>0</v>
      </c>
      <c r="O14" s="264">
        <f>ROUND(J14*E14,2)</f>
        <v>0</v>
      </c>
      <c r="P14" s="265">
        <f>SUM(M14:O14)</f>
        <v>0</v>
      </c>
      <c r="Q14" s="82"/>
      <c r="R14" s="82"/>
      <c r="S14" s="82"/>
      <c r="T14" s="82"/>
      <c r="U14" s="82"/>
      <c r="V14" s="82"/>
      <c r="W14" s="82"/>
      <c r="X14" s="82"/>
    </row>
    <row r="15" spans="1:25" ht="33.75" x14ac:dyDescent="0.2">
      <c r="A15" s="196">
        <v>2</v>
      </c>
      <c r="B15" s="327" t="s">
        <v>176</v>
      </c>
      <c r="C15" s="262" t="s">
        <v>204</v>
      </c>
      <c r="D15" s="78" t="s">
        <v>99</v>
      </c>
      <c r="E15" s="142">
        <v>1890.8</v>
      </c>
      <c r="F15" s="266"/>
      <c r="G15" s="264"/>
      <c r="H15" s="264">
        <f t="shared" ref="H15:H44" si="0">ROUND(F15*G15,2)</f>
        <v>0</v>
      </c>
      <c r="I15" s="264"/>
      <c r="J15" s="264"/>
      <c r="K15" s="265">
        <f t="shared" ref="K15:K44" si="1">SUM(H15:J15)</f>
        <v>0</v>
      </c>
      <c r="L15" s="266">
        <f t="shared" ref="L15:L44" si="2">ROUND(E15*F15,2)</f>
        <v>0</v>
      </c>
      <c r="M15" s="264">
        <f t="shared" ref="M15:M44" si="3">ROUND(H15*E15,2)</f>
        <v>0</v>
      </c>
      <c r="N15" s="264">
        <f t="shared" ref="N15:N44" si="4">ROUND(I15*E15,2)</f>
        <v>0</v>
      </c>
      <c r="O15" s="264">
        <f t="shared" ref="O15:O44" si="5">ROUND(J15*E15,2)</f>
        <v>0</v>
      </c>
      <c r="P15" s="265">
        <f t="shared" ref="P15:P44" si="6">SUM(M15:O15)</f>
        <v>0</v>
      </c>
      <c r="Q15" s="82"/>
      <c r="R15" s="82"/>
      <c r="S15" s="82"/>
      <c r="T15" s="82"/>
      <c r="U15" s="82"/>
      <c r="V15" s="82"/>
      <c r="W15" s="82"/>
      <c r="X15" s="82"/>
    </row>
    <row r="16" spans="1:25" ht="45" x14ac:dyDescent="0.2">
      <c r="A16" s="196">
        <v>3</v>
      </c>
      <c r="B16" s="356"/>
      <c r="C16" s="137" t="s">
        <v>224</v>
      </c>
      <c r="D16" s="78" t="s">
        <v>86</v>
      </c>
      <c r="E16" s="138">
        <v>24</v>
      </c>
      <c r="F16" s="266"/>
      <c r="G16" s="264"/>
      <c r="H16" s="264">
        <f t="shared" si="0"/>
        <v>0</v>
      </c>
      <c r="I16" s="264"/>
      <c r="J16" s="264"/>
      <c r="K16" s="265">
        <f t="shared" si="1"/>
        <v>0</v>
      </c>
      <c r="L16" s="266">
        <f t="shared" si="2"/>
        <v>0</v>
      </c>
      <c r="M16" s="264">
        <f t="shared" si="3"/>
        <v>0</v>
      </c>
      <c r="N16" s="264">
        <f t="shared" si="4"/>
        <v>0</v>
      </c>
      <c r="O16" s="264">
        <f t="shared" si="5"/>
        <v>0</v>
      </c>
      <c r="P16" s="265">
        <f t="shared" si="6"/>
        <v>0</v>
      </c>
      <c r="Q16" s="82"/>
      <c r="R16" s="82"/>
      <c r="S16" s="136"/>
      <c r="T16" s="136"/>
      <c r="U16" s="136"/>
      <c r="V16" s="136"/>
      <c r="W16" s="82"/>
      <c r="X16" s="82"/>
      <c r="Y16" s="82"/>
    </row>
    <row r="17" spans="1:24" ht="45" x14ac:dyDescent="0.2">
      <c r="A17" s="196">
        <v>4</v>
      </c>
      <c r="B17" s="356"/>
      <c r="C17" s="137" t="s">
        <v>225</v>
      </c>
      <c r="D17" s="78" t="s">
        <v>86</v>
      </c>
      <c r="E17" s="138">
        <v>36</v>
      </c>
      <c r="F17" s="266"/>
      <c r="G17" s="264"/>
      <c r="H17" s="264">
        <f t="shared" si="0"/>
        <v>0</v>
      </c>
      <c r="I17" s="264"/>
      <c r="J17" s="264"/>
      <c r="K17" s="265">
        <f t="shared" si="1"/>
        <v>0</v>
      </c>
      <c r="L17" s="266">
        <f t="shared" si="2"/>
        <v>0</v>
      </c>
      <c r="M17" s="264">
        <f t="shared" si="3"/>
        <v>0</v>
      </c>
      <c r="N17" s="264">
        <f t="shared" si="4"/>
        <v>0</v>
      </c>
      <c r="O17" s="264">
        <f t="shared" si="5"/>
        <v>0</v>
      </c>
      <c r="P17" s="265">
        <f t="shared" si="6"/>
        <v>0</v>
      </c>
      <c r="Q17" s="82"/>
      <c r="R17" s="82"/>
      <c r="S17" s="136"/>
      <c r="T17" s="136"/>
      <c r="U17" s="136"/>
      <c r="V17" s="82"/>
      <c r="W17" s="82"/>
      <c r="X17" s="82"/>
    </row>
    <row r="18" spans="1:24" ht="45" x14ac:dyDescent="0.2">
      <c r="A18" s="196">
        <v>5</v>
      </c>
      <c r="B18" s="356"/>
      <c r="C18" s="137" t="s">
        <v>226</v>
      </c>
      <c r="D18" s="143" t="s">
        <v>86</v>
      </c>
      <c r="E18" s="138">
        <v>36</v>
      </c>
      <c r="F18" s="266"/>
      <c r="G18" s="264"/>
      <c r="H18" s="264">
        <f t="shared" si="0"/>
        <v>0</v>
      </c>
      <c r="I18" s="264"/>
      <c r="J18" s="264"/>
      <c r="K18" s="265">
        <f t="shared" si="1"/>
        <v>0</v>
      </c>
      <c r="L18" s="266">
        <f t="shared" si="2"/>
        <v>0</v>
      </c>
      <c r="M18" s="264">
        <f t="shared" si="3"/>
        <v>0</v>
      </c>
      <c r="N18" s="264">
        <f t="shared" si="4"/>
        <v>0</v>
      </c>
      <c r="O18" s="264">
        <f t="shared" si="5"/>
        <v>0</v>
      </c>
      <c r="P18" s="265">
        <f t="shared" si="6"/>
        <v>0</v>
      </c>
      <c r="Q18" s="82"/>
      <c r="R18" s="82"/>
      <c r="S18" s="82"/>
      <c r="T18" s="82"/>
      <c r="U18" s="82"/>
      <c r="V18" s="82"/>
      <c r="W18" s="82"/>
      <c r="X18" s="82"/>
    </row>
    <row r="19" spans="1:24" ht="56.25" x14ac:dyDescent="0.2">
      <c r="A19" s="196">
        <v>6</v>
      </c>
      <c r="B19" s="356"/>
      <c r="C19" s="137" t="s">
        <v>227</v>
      </c>
      <c r="D19" s="78" t="s">
        <v>86</v>
      </c>
      <c r="E19" s="138">
        <v>24</v>
      </c>
      <c r="F19" s="266"/>
      <c r="G19" s="264"/>
      <c r="H19" s="264">
        <f t="shared" si="0"/>
        <v>0</v>
      </c>
      <c r="I19" s="264"/>
      <c r="J19" s="264"/>
      <c r="K19" s="265">
        <f t="shared" si="1"/>
        <v>0</v>
      </c>
      <c r="L19" s="266">
        <f t="shared" si="2"/>
        <v>0</v>
      </c>
      <c r="M19" s="264">
        <f t="shared" si="3"/>
        <v>0</v>
      </c>
      <c r="N19" s="264">
        <f t="shared" si="4"/>
        <v>0</v>
      </c>
      <c r="O19" s="264">
        <f t="shared" si="5"/>
        <v>0</v>
      </c>
      <c r="P19" s="265">
        <f t="shared" si="6"/>
        <v>0</v>
      </c>
      <c r="Q19" s="82"/>
      <c r="R19" s="82"/>
      <c r="S19" s="136"/>
      <c r="T19" s="136"/>
      <c r="U19" s="136"/>
      <c r="V19" s="82"/>
      <c r="W19" s="82"/>
      <c r="X19" s="82"/>
    </row>
    <row r="20" spans="1:24" ht="22.5" x14ac:dyDescent="0.2">
      <c r="A20" s="196">
        <v>7</v>
      </c>
      <c r="B20" s="356"/>
      <c r="C20" s="263" t="s">
        <v>156</v>
      </c>
      <c r="D20" s="78" t="s">
        <v>86</v>
      </c>
      <c r="E20" s="138">
        <v>304</v>
      </c>
      <c r="F20" s="266"/>
      <c r="G20" s="264"/>
      <c r="H20" s="264">
        <f t="shared" si="0"/>
        <v>0</v>
      </c>
      <c r="I20" s="264"/>
      <c r="J20" s="264"/>
      <c r="K20" s="265">
        <f t="shared" si="1"/>
        <v>0</v>
      </c>
      <c r="L20" s="266">
        <f t="shared" si="2"/>
        <v>0</v>
      </c>
      <c r="M20" s="264">
        <f t="shared" si="3"/>
        <v>0</v>
      </c>
      <c r="N20" s="264">
        <f t="shared" si="4"/>
        <v>0</v>
      </c>
      <c r="O20" s="264">
        <f t="shared" si="5"/>
        <v>0</v>
      </c>
      <c r="P20" s="265">
        <f t="shared" si="6"/>
        <v>0</v>
      </c>
      <c r="Q20" s="82"/>
      <c r="R20" s="82"/>
      <c r="S20" s="82"/>
      <c r="T20" s="355"/>
      <c r="U20" s="355"/>
      <c r="V20" s="355"/>
      <c r="W20" s="82"/>
      <c r="X20" s="82"/>
    </row>
    <row r="21" spans="1:24" x14ac:dyDescent="0.2">
      <c r="A21" s="196">
        <v>8</v>
      </c>
      <c r="B21" s="36"/>
      <c r="C21" s="160" t="s">
        <v>157</v>
      </c>
      <c r="D21" s="86"/>
      <c r="E21" s="48"/>
      <c r="F21" s="266"/>
      <c r="G21" s="264"/>
      <c r="H21" s="264">
        <f t="shared" si="0"/>
        <v>0</v>
      </c>
      <c r="I21" s="264"/>
      <c r="J21" s="264"/>
      <c r="K21" s="265">
        <f t="shared" si="1"/>
        <v>0</v>
      </c>
      <c r="L21" s="266">
        <f t="shared" si="2"/>
        <v>0</v>
      </c>
      <c r="M21" s="264">
        <f t="shared" si="3"/>
        <v>0</v>
      </c>
      <c r="N21" s="264">
        <f t="shared" si="4"/>
        <v>0</v>
      </c>
      <c r="O21" s="264">
        <f t="shared" si="5"/>
        <v>0</v>
      </c>
      <c r="P21" s="265">
        <f t="shared" si="6"/>
        <v>0</v>
      </c>
      <c r="Q21" s="82"/>
      <c r="R21" s="82"/>
      <c r="S21" s="82"/>
      <c r="T21" s="82"/>
      <c r="U21" s="82"/>
      <c r="V21" s="82"/>
      <c r="W21" s="82"/>
      <c r="X21" s="82"/>
    </row>
    <row r="22" spans="1:24" ht="45" x14ac:dyDescent="0.2">
      <c r="A22" s="196">
        <v>9</v>
      </c>
      <c r="B22" s="327" t="str">
        <f>B15</f>
        <v>13-00000</v>
      </c>
      <c r="C22" s="137" t="s">
        <v>288</v>
      </c>
      <c r="D22" s="78" t="s">
        <v>86</v>
      </c>
      <c r="E22" s="144">
        <v>6</v>
      </c>
      <c r="F22" s="266"/>
      <c r="G22" s="264"/>
      <c r="H22" s="264">
        <f t="shared" si="0"/>
        <v>0</v>
      </c>
      <c r="I22" s="264"/>
      <c r="J22" s="264"/>
      <c r="K22" s="265">
        <f t="shared" si="1"/>
        <v>0</v>
      </c>
      <c r="L22" s="266">
        <f t="shared" si="2"/>
        <v>0</v>
      </c>
      <c r="M22" s="264">
        <f t="shared" si="3"/>
        <v>0</v>
      </c>
      <c r="N22" s="264">
        <f t="shared" si="4"/>
        <v>0</v>
      </c>
      <c r="O22" s="264">
        <f t="shared" si="5"/>
        <v>0</v>
      </c>
      <c r="P22" s="265">
        <f t="shared" si="6"/>
        <v>0</v>
      </c>
      <c r="Q22" s="82"/>
      <c r="R22" s="82"/>
      <c r="S22" s="82"/>
      <c r="T22" s="82"/>
      <c r="U22" s="82"/>
      <c r="V22" s="82"/>
      <c r="W22" s="82"/>
      <c r="X22" s="82"/>
    </row>
    <row r="23" spans="1:24" s="82" customFormat="1" ht="45" x14ac:dyDescent="0.2">
      <c r="A23" s="197">
        <v>10</v>
      </c>
      <c r="B23" s="356"/>
      <c r="C23" s="126" t="s">
        <v>228</v>
      </c>
      <c r="D23" s="78" t="s">
        <v>86</v>
      </c>
      <c r="E23" s="167">
        <v>6</v>
      </c>
      <c r="F23" s="266"/>
      <c r="G23" s="264"/>
      <c r="H23" s="264">
        <f t="shared" si="0"/>
        <v>0</v>
      </c>
      <c r="I23" s="264"/>
      <c r="J23" s="264"/>
      <c r="K23" s="265">
        <f t="shared" si="1"/>
        <v>0</v>
      </c>
      <c r="L23" s="266">
        <f t="shared" si="2"/>
        <v>0</v>
      </c>
      <c r="M23" s="264">
        <f t="shared" si="3"/>
        <v>0</v>
      </c>
      <c r="N23" s="264">
        <f t="shared" si="4"/>
        <v>0</v>
      </c>
      <c r="O23" s="264">
        <f t="shared" si="5"/>
        <v>0</v>
      </c>
      <c r="P23" s="265">
        <f t="shared" si="6"/>
        <v>0</v>
      </c>
    </row>
    <row r="24" spans="1:24" ht="33.75" x14ac:dyDescent="0.2">
      <c r="A24" s="196">
        <v>11</v>
      </c>
      <c r="B24" s="356"/>
      <c r="C24" s="137" t="s">
        <v>229</v>
      </c>
      <c r="D24" s="78" t="s">
        <v>86</v>
      </c>
      <c r="E24" s="144">
        <v>6</v>
      </c>
      <c r="F24" s="266"/>
      <c r="G24" s="264"/>
      <c r="H24" s="264">
        <f t="shared" si="0"/>
        <v>0</v>
      </c>
      <c r="I24" s="264"/>
      <c r="J24" s="264"/>
      <c r="K24" s="265">
        <f t="shared" si="1"/>
        <v>0</v>
      </c>
      <c r="L24" s="266">
        <f t="shared" si="2"/>
        <v>0</v>
      </c>
      <c r="M24" s="264">
        <f t="shared" si="3"/>
        <v>0</v>
      </c>
      <c r="N24" s="264">
        <f t="shared" si="4"/>
        <v>0</v>
      </c>
      <c r="O24" s="264">
        <f t="shared" si="5"/>
        <v>0</v>
      </c>
      <c r="P24" s="265">
        <f t="shared" si="6"/>
        <v>0</v>
      </c>
      <c r="Q24" s="82"/>
      <c r="R24" s="82"/>
      <c r="S24" s="82"/>
      <c r="T24" s="82"/>
      <c r="U24" s="82"/>
      <c r="V24" s="82"/>
      <c r="W24" s="82"/>
      <c r="X24" s="82"/>
    </row>
    <row r="25" spans="1:24" s="82" customFormat="1" ht="33.75" x14ac:dyDescent="0.2">
      <c r="A25" s="197">
        <v>12</v>
      </c>
      <c r="B25" s="356"/>
      <c r="C25" s="126" t="s">
        <v>230</v>
      </c>
      <c r="D25" s="78" t="s">
        <v>86</v>
      </c>
      <c r="E25" s="167">
        <v>6</v>
      </c>
      <c r="F25" s="266"/>
      <c r="G25" s="264"/>
      <c r="H25" s="264">
        <f t="shared" si="0"/>
        <v>0</v>
      </c>
      <c r="I25" s="264"/>
      <c r="J25" s="264"/>
      <c r="K25" s="265">
        <f t="shared" si="1"/>
        <v>0</v>
      </c>
      <c r="L25" s="266">
        <f t="shared" si="2"/>
        <v>0</v>
      </c>
      <c r="M25" s="264">
        <f t="shared" si="3"/>
        <v>0</v>
      </c>
      <c r="N25" s="264">
        <f t="shared" si="4"/>
        <v>0</v>
      </c>
      <c r="O25" s="264">
        <f t="shared" si="5"/>
        <v>0</v>
      </c>
      <c r="P25" s="265">
        <f t="shared" si="6"/>
        <v>0</v>
      </c>
    </row>
    <row r="26" spans="1:24" ht="22.5" x14ac:dyDescent="0.2">
      <c r="A26" s="196">
        <v>13</v>
      </c>
      <c r="B26" s="357"/>
      <c r="C26" s="262" t="s">
        <v>231</v>
      </c>
      <c r="D26" s="78" t="s">
        <v>99</v>
      </c>
      <c r="E26" s="142">
        <v>110</v>
      </c>
      <c r="F26" s="266"/>
      <c r="G26" s="264"/>
      <c r="H26" s="264">
        <f t="shared" si="0"/>
        <v>0</v>
      </c>
      <c r="I26" s="264"/>
      <c r="J26" s="264"/>
      <c r="K26" s="265">
        <f t="shared" si="1"/>
        <v>0</v>
      </c>
      <c r="L26" s="266">
        <f t="shared" si="2"/>
        <v>0</v>
      </c>
      <c r="M26" s="264">
        <f t="shared" si="3"/>
        <v>0</v>
      </c>
      <c r="N26" s="264">
        <f t="shared" si="4"/>
        <v>0</v>
      </c>
      <c r="O26" s="264">
        <f t="shared" si="5"/>
        <v>0</v>
      </c>
      <c r="P26" s="265">
        <f t="shared" si="6"/>
        <v>0</v>
      </c>
      <c r="Q26" s="82"/>
      <c r="R26" s="82"/>
      <c r="S26" s="82"/>
      <c r="T26" s="82"/>
      <c r="U26" s="82"/>
      <c r="V26" s="82"/>
      <c r="W26" s="82"/>
      <c r="X26" s="82"/>
    </row>
    <row r="27" spans="1:24" x14ac:dyDescent="0.2">
      <c r="A27" s="196">
        <v>14</v>
      </c>
      <c r="B27" s="81"/>
      <c r="C27" s="127" t="s">
        <v>158</v>
      </c>
      <c r="D27" s="79"/>
      <c r="E27" s="53"/>
      <c r="F27" s="266"/>
      <c r="G27" s="264"/>
      <c r="H27" s="264">
        <f t="shared" si="0"/>
        <v>0</v>
      </c>
      <c r="I27" s="264"/>
      <c r="J27" s="264"/>
      <c r="K27" s="265">
        <f t="shared" si="1"/>
        <v>0</v>
      </c>
      <c r="L27" s="266">
        <f t="shared" si="2"/>
        <v>0</v>
      </c>
      <c r="M27" s="264">
        <f t="shared" si="3"/>
        <v>0</v>
      </c>
      <c r="N27" s="264">
        <f t="shared" si="4"/>
        <v>0</v>
      </c>
      <c r="O27" s="264">
        <f t="shared" si="5"/>
        <v>0</v>
      </c>
      <c r="P27" s="265">
        <f t="shared" si="6"/>
        <v>0</v>
      </c>
      <c r="Q27" s="82"/>
      <c r="R27" s="82"/>
      <c r="S27" s="82"/>
      <c r="T27" s="82"/>
      <c r="U27" s="82"/>
      <c r="V27" s="82"/>
      <c r="W27" s="82"/>
      <c r="X27" s="82"/>
    </row>
    <row r="28" spans="1:24" ht="22.5" customHeight="1" x14ac:dyDescent="0.2">
      <c r="A28" s="196">
        <v>15</v>
      </c>
      <c r="B28" s="327" t="str">
        <f>B22</f>
        <v>13-00000</v>
      </c>
      <c r="C28" s="263" t="s">
        <v>159</v>
      </c>
      <c r="D28" s="79" t="s">
        <v>99</v>
      </c>
      <c r="E28" s="140">
        <v>779.04</v>
      </c>
      <c r="F28" s="266"/>
      <c r="G28" s="264"/>
      <c r="H28" s="264">
        <f t="shared" si="0"/>
        <v>0</v>
      </c>
      <c r="I28" s="264"/>
      <c r="J28" s="264"/>
      <c r="K28" s="265">
        <f t="shared" si="1"/>
        <v>0</v>
      </c>
      <c r="L28" s="266">
        <f t="shared" si="2"/>
        <v>0</v>
      </c>
      <c r="M28" s="264">
        <f t="shared" si="3"/>
        <v>0</v>
      </c>
      <c r="N28" s="264">
        <f t="shared" si="4"/>
        <v>0</v>
      </c>
      <c r="O28" s="264">
        <f t="shared" si="5"/>
        <v>0</v>
      </c>
      <c r="P28" s="265">
        <f t="shared" si="6"/>
        <v>0</v>
      </c>
      <c r="Q28" s="82"/>
      <c r="R28" s="82"/>
      <c r="S28" s="82"/>
      <c r="T28" s="82"/>
      <c r="U28" s="82"/>
      <c r="V28" s="82"/>
      <c r="W28" s="82"/>
      <c r="X28" s="82"/>
    </row>
    <row r="29" spans="1:24" ht="45" x14ac:dyDescent="0.2">
      <c r="A29" s="196">
        <v>16</v>
      </c>
      <c r="B29" s="356"/>
      <c r="C29" s="102" t="s">
        <v>196</v>
      </c>
      <c r="D29" s="79" t="s">
        <v>76</v>
      </c>
      <c r="E29" s="140">
        <v>24</v>
      </c>
      <c r="F29" s="266"/>
      <c r="G29" s="264"/>
      <c r="H29" s="264">
        <f t="shared" si="0"/>
        <v>0</v>
      </c>
      <c r="I29" s="264"/>
      <c r="J29" s="264"/>
      <c r="K29" s="265">
        <f t="shared" si="1"/>
        <v>0</v>
      </c>
      <c r="L29" s="266">
        <f t="shared" si="2"/>
        <v>0</v>
      </c>
      <c r="M29" s="264">
        <f t="shared" si="3"/>
        <v>0</v>
      </c>
      <c r="N29" s="264">
        <f t="shared" si="4"/>
        <v>0</v>
      </c>
      <c r="O29" s="264">
        <f t="shared" si="5"/>
        <v>0</v>
      </c>
      <c r="P29" s="265">
        <f t="shared" si="6"/>
        <v>0</v>
      </c>
      <c r="Q29" s="82"/>
      <c r="R29" s="82"/>
      <c r="S29" s="82"/>
      <c r="T29" s="82"/>
      <c r="U29" s="82"/>
      <c r="V29" s="82"/>
      <c r="W29" s="82"/>
      <c r="X29" s="82"/>
    </row>
    <row r="30" spans="1:24" ht="45" x14ac:dyDescent="0.2">
      <c r="A30" s="196">
        <v>17</v>
      </c>
      <c r="B30" s="357"/>
      <c r="C30" s="139" t="s">
        <v>161</v>
      </c>
      <c r="D30" s="79" t="s">
        <v>76</v>
      </c>
      <c r="E30" s="140">
        <v>96</v>
      </c>
      <c r="F30" s="266"/>
      <c r="G30" s="264"/>
      <c r="H30" s="264">
        <f t="shared" si="0"/>
        <v>0</v>
      </c>
      <c r="I30" s="264"/>
      <c r="J30" s="264"/>
      <c r="K30" s="265">
        <f t="shared" si="1"/>
        <v>0</v>
      </c>
      <c r="L30" s="266">
        <f t="shared" si="2"/>
        <v>0</v>
      </c>
      <c r="M30" s="264">
        <f t="shared" si="3"/>
        <v>0</v>
      </c>
      <c r="N30" s="264">
        <f t="shared" si="4"/>
        <v>0</v>
      </c>
      <c r="O30" s="264">
        <f t="shared" si="5"/>
        <v>0</v>
      </c>
      <c r="P30" s="265">
        <f t="shared" si="6"/>
        <v>0</v>
      </c>
      <c r="Q30" s="82"/>
      <c r="R30" s="82"/>
      <c r="S30" s="82"/>
      <c r="T30" s="82"/>
      <c r="U30" s="82"/>
      <c r="V30" s="82"/>
      <c r="W30" s="82"/>
      <c r="X30" s="82"/>
    </row>
    <row r="31" spans="1:24" x14ac:dyDescent="0.2">
      <c r="A31" s="196">
        <v>18</v>
      </c>
      <c r="B31" s="81"/>
      <c r="C31" s="127" t="s">
        <v>235</v>
      </c>
      <c r="D31" s="79"/>
      <c r="E31" s="53"/>
      <c r="F31" s="266"/>
      <c r="G31" s="264"/>
      <c r="H31" s="264">
        <f t="shared" si="0"/>
        <v>0</v>
      </c>
      <c r="I31" s="264"/>
      <c r="J31" s="264"/>
      <c r="K31" s="265">
        <f t="shared" si="1"/>
        <v>0</v>
      </c>
      <c r="L31" s="266">
        <f t="shared" si="2"/>
        <v>0</v>
      </c>
      <c r="M31" s="264">
        <f t="shared" si="3"/>
        <v>0</v>
      </c>
      <c r="N31" s="264">
        <f t="shared" si="4"/>
        <v>0</v>
      </c>
      <c r="O31" s="264">
        <f t="shared" si="5"/>
        <v>0</v>
      </c>
      <c r="P31" s="265">
        <f t="shared" si="6"/>
        <v>0</v>
      </c>
      <c r="Q31" s="82"/>
      <c r="R31" s="82"/>
      <c r="S31" s="82"/>
      <c r="T31" s="82"/>
      <c r="U31" s="82"/>
      <c r="V31" s="82"/>
      <c r="W31" s="82"/>
      <c r="X31" s="82"/>
    </row>
    <row r="32" spans="1:24" s="82" customFormat="1" ht="22.5" customHeight="1" x14ac:dyDescent="0.2">
      <c r="A32" s="197">
        <v>19</v>
      </c>
      <c r="B32" s="327" t="s">
        <v>176</v>
      </c>
      <c r="C32" s="139" t="s">
        <v>236</v>
      </c>
      <c r="D32" s="79" t="s">
        <v>86</v>
      </c>
      <c r="E32" s="140">
        <v>384</v>
      </c>
      <c r="F32" s="266"/>
      <c r="G32" s="264"/>
      <c r="H32" s="264">
        <f t="shared" si="0"/>
        <v>0</v>
      </c>
      <c r="I32" s="264"/>
      <c r="J32" s="264"/>
      <c r="K32" s="265">
        <f t="shared" si="1"/>
        <v>0</v>
      </c>
      <c r="L32" s="266">
        <f t="shared" si="2"/>
        <v>0</v>
      </c>
      <c r="M32" s="264">
        <f t="shared" si="3"/>
        <v>0</v>
      </c>
      <c r="N32" s="264">
        <f t="shared" si="4"/>
        <v>0</v>
      </c>
      <c r="O32" s="264">
        <f t="shared" si="5"/>
        <v>0</v>
      </c>
      <c r="P32" s="265">
        <f t="shared" si="6"/>
        <v>0</v>
      </c>
      <c r="R32" s="136"/>
      <c r="S32" s="136"/>
    </row>
    <row r="33" spans="1:24" s="82" customFormat="1" ht="22.5" x14ac:dyDescent="0.2">
      <c r="A33" s="197">
        <v>20</v>
      </c>
      <c r="B33" s="356"/>
      <c r="C33" s="139" t="s">
        <v>279</v>
      </c>
      <c r="D33" s="79" t="s">
        <v>86</v>
      </c>
      <c r="E33" s="140">
        <v>144</v>
      </c>
      <c r="F33" s="266"/>
      <c r="G33" s="264"/>
      <c r="H33" s="264">
        <f t="shared" si="0"/>
        <v>0</v>
      </c>
      <c r="I33" s="264"/>
      <c r="J33" s="264"/>
      <c r="K33" s="265">
        <f t="shared" si="1"/>
        <v>0</v>
      </c>
      <c r="L33" s="266">
        <f t="shared" si="2"/>
        <v>0</v>
      </c>
      <c r="M33" s="264">
        <f t="shared" si="3"/>
        <v>0</v>
      </c>
      <c r="N33" s="264">
        <f t="shared" si="4"/>
        <v>0</v>
      </c>
      <c r="O33" s="264">
        <f t="shared" si="5"/>
        <v>0</v>
      </c>
      <c r="P33" s="265">
        <f t="shared" si="6"/>
        <v>0</v>
      </c>
      <c r="R33" s="136"/>
      <c r="S33" s="136"/>
    </row>
    <row r="34" spans="1:24" ht="22.5" x14ac:dyDescent="0.2">
      <c r="A34" s="196">
        <v>21</v>
      </c>
      <c r="B34" s="356"/>
      <c r="C34" s="260" t="s">
        <v>289</v>
      </c>
      <c r="D34" s="85" t="s">
        <v>105</v>
      </c>
      <c r="E34" s="88">
        <v>36.93</v>
      </c>
      <c r="F34" s="266"/>
      <c r="G34" s="264"/>
      <c r="H34" s="264">
        <f t="shared" si="0"/>
        <v>0</v>
      </c>
      <c r="I34" s="264"/>
      <c r="J34" s="264"/>
      <c r="K34" s="265">
        <f t="shared" si="1"/>
        <v>0</v>
      </c>
      <c r="L34" s="266">
        <f t="shared" si="2"/>
        <v>0</v>
      </c>
      <c r="M34" s="264">
        <f t="shared" si="3"/>
        <v>0</v>
      </c>
      <c r="N34" s="264">
        <f t="shared" si="4"/>
        <v>0</v>
      </c>
      <c r="O34" s="264">
        <f t="shared" si="5"/>
        <v>0</v>
      </c>
      <c r="P34" s="265">
        <f t="shared" si="6"/>
        <v>0</v>
      </c>
      <c r="R34" s="136"/>
      <c r="S34" s="136"/>
    </row>
    <row r="35" spans="1:24" s="82" customFormat="1" ht="22.5" x14ac:dyDescent="0.2">
      <c r="A35" s="197">
        <v>22</v>
      </c>
      <c r="B35" s="357"/>
      <c r="C35" s="139" t="s">
        <v>237</v>
      </c>
      <c r="D35" s="96" t="s">
        <v>105</v>
      </c>
      <c r="E35" s="140">
        <v>36.96</v>
      </c>
      <c r="F35" s="266"/>
      <c r="G35" s="264"/>
      <c r="H35" s="264">
        <f t="shared" si="0"/>
        <v>0</v>
      </c>
      <c r="I35" s="264"/>
      <c r="J35" s="264"/>
      <c r="K35" s="265">
        <f t="shared" si="1"/>
        <v>0</v>
      </c>
      <c r="L35" s="266">
        <f t="shared" si="2"/>
        <v>0</v>
      </c>
      <c r="M35" s="264">
        <f t="shared" si="3"/>
        <v>0</v>
      </c>
      <c r="N35" s="264">
        <f t="shared" si="4"/>
        <v>0</v>
      </c>
      <c r="O35" s="264">
        <f t="shared" si="5"/>
        <v>0</v>
      </c>
      <c r="P35" s="265">
        <f t="shared" si="6"/>
        <v>0</v>
      </c>
      <c r="R35" s="136"/>
      <c r="S35" s="136"/>
    </row>
    <row r="36" spans="1:24" x14ac:dyDescent="0.2">
      <c r="A36" s="196">
        <v>23</v>
      </c>
      <c r="B36" s="81"/>
      <c r="C36" s="127" t="s">
        <v>238</v>
      </c>
      <c r="D36" s="79"/>
      <c r="E36" s="53"/>
      <c r="F36" s="266"/>
      <c r="G36" s="264"/>
      <c r="H36" s="264">
        <f t="shared" si="0"/>
        <v>0</v>
      </c>
      <c r="I36" s="264"/>
      <c r="J36" s="264"/>
      <c r="K36" s="265">
        <f t="shared" si="1"/>
        <v>0</v>
      </c>
      <c r="L36" s="266">
        <f t="shared" si="2"/>
        <v>0</v>
      </c>
      <c r="M36" s="264">
        <f t="shared" si="3"/>
        <v>0</v>
      </c>
      <c r="N36" s="264">
        <f t="shared" si="4"/>
        <v>0</v>
      </c>
      <c r="O36" s="264">
        <f t="shared" si="5"/>
        <v>0</v>
      </c>
      <c r="P36" s="265">
        <f t="shared" si="6"/>
        <v>0</v>
      </c>
      <c r="Q36" s="82"/>
      <c r="R36" s="82"/>
      <c r="S36" s="82"/>
      <c r="T36" s="82"/>
      <c r="U36" s="82"/>
      <c r="V36" s="82"/>
      <c r="W36" s="82"/>
      <c r="X36" s="82"/>
    </row>
    <row r="37" spans="1:24" s="82" customFormat="1" ht="17.25" customHeight="1" x14ac:dyDescent="0.2">
      <c r="A37" s="197">
        <v>24</v>
      </c>
      <c r="B37" s="327" t="s">
        <v>176</v>
      </c>
      <c r="C37" s="139" t="s">
        <v>236</v>
      </c>
      <c r="D37" s="79" t="s">
        <v>86</v>
      </c>
      <c r="E37" s="140">
        <v>880</v>
      </c>
      <c r="F37" s="266"/>
      <c r="G37" s="264"/>
      <c r="H37" s="264">
        <f t="shared" si="0"/>
        <v>0</v>
      </c>
      <c r="I37" s="264"/>
      <c r="J37" s="264"/>
      <c r="K37" s="265">
        <f t="shared" si="1"/>
        <v>0</v>
      </c>
      <c r="L37" s="266">
        <f t="shared" si="2"/>
        <v>0</v>
      </c>
      <c r="M37" s="264">
        <f t="shared" si="3"/>
        <v>0</v>
      </c>
      <c r="N37" s="264">
        <f t="shared" si="4"/>
        <v>0</v>
      </c>
      <c r="O37" s="264">
        <f t="shared" si="5"/>
        <v>0</v>
      </c>
      <c r="P37" s="265">
        <f t="shared" si="6"/>
        <v>0</v>
      </c>
    </row>
    <row r="38" spans="1:24" s="82" customFormat="1" ht="22.5" x14ac:dyDescent="0.2">
      <c r="A38" s="197">
        <v>25</v>
      </c>
      <c r="B38" s="356"/>
      <c r="C38" s="139" t="s">
        <v>279</v>
      </c>
      <c r="D38" s="79" t="s">
        <v>86</v>
      </c>
      <c r="E38" s="140">
        <v>330</v>
      </c>
      <c r="F38" s="266"/>
      <c r="G38" s="264"/>
      <c r="H38" s="264">
        <f t="shared" si="0"/>
        <v>0</v>
      </c>
      <c r="I38" s="264"/>
      <c r="J38" s="264"/>
      <c r="K38" s="265">
        <f t="shared" si="1"/>
        <v>0</v>
      </c>
      <c r="L38" s="266">
        <f t="shared" si="2"/>
        <v>0</v>
      </c>
      <c r="M38" s="264">
        <f t="shared" si="3"/>
        <v>0</v>
      </c>
      <c r="N38" s="264">
        <f t="shared" si="4"/>
        <v>0</v>
      </c>
      <c r="O38" s="264">
        <f t="shared" si="5"/>
        <v>0</v>
      </c>
      <c r="P38" s="265">
        <f t="shared" si="6"/>
        <v>0</v>
      </c>
    </row>
    <row r="39" spans="1:24" ht="22.5" x14ac:dyDescent="0.2">
      <c r="A39" s="196">
        <v>26</v>
      </c>
      <c r="B39" s="356"/>
      <c r="C39" s="260" t="s">
        <v>289</v>
      </c>
      <c r="D39" s="85" t="s">
        <v>105</v>
      </c>
      <c r="E39" s="88">
        <v>214.83</v>
      </c>
      <c r="F39" s="266"/>
      <c r="G39" s="264"/>
      <c r="H39" s="264">
        <f t="shared" si="0"/>
        <v>0</v>
      </c>
      <c r="I39" s="264"/>
      <c r="J39" s="264"/>
      <c r="K39" s="265">
        <f t="shared" si="1"/>
        <v>0</v>
      </c>
      <c r="L39" s="266">
        <f t="shared" si="2"/>
        <v>0</v>
      </c>
      <c r="M39" s="264">
        <f t="shared" si="3"/>
        <v>0</v>
      </c>
      <c r="N39" s="264">
        <f t="shared" si="4"/>
        <v>0</v>
      </c>
      <c r="O39" s="264">
        <f t="shared" si="5"/>
        <v>0</v>
      </c>
      <c r="P39" s="265">
        <f t="shared" si="6"/>
        <v>0</v>
      </c>
      <c r="R39" s="82"/>
    </row>
    <row r="40" spans="1:24" s="82" customFormat="1" ht="22.5" x14ac:dyDescent="0.2">
      <c r="A40" s="197">
        <v>27</v>
      </c>
      <c r="B40" s="357"/>
      <c r="C40" s="139" t="s">
        <v>237</v>
      </c>
      <c r="D40" s="96" t="s">
        <v>105</v>
      </c>
      <c r="E40" s="141">
        <v>214.83</v>
      </c>
      <c r="F40" s="266"/>
      <c r="G40" s="264"/>
      <c r="H40" s="264">
        <f t="shared" si="0"/>
        <v>0</v>
      </c>
      <c r="I40" s="264"/>
      <c r="J40" s="264"/>
      <c r="K40" s="265">
        <f t="shared" si="1"/>
        <v>0</v>
      </c>
      <c r="L40" s="266">
        <f t="shared" si="2"/>
        <v>0</v>
      </c>
      <c r="M40" s="264">
        <f t="shared" si="3"/>
        <v>0</v>
      </c>
      <c r="N40" s="264">
        <f t="shared" si="4"/>
        <v>0</v>
      </c>
      <c r="O40" s="264">
        <f t="shared" si="5"/>
        <v>0</v>
      </c>
      <c r="P40" s="265">
        <f t="shared" si="6"/>
        <v>0</v>
      </c>
    </row>
    <row r="41" spans="1:24" x14ac:dyDescent="0.2">
      <c r="A41" s="196">
        <v>28</v>
      </c>
      <c r="B41" s="81"/>
      <c r="C41" s="128" t="s">
        <v>160</v>
      </c>
      <c r="D41" s="79"/>
      <c r="E41" s="53"/>
      <c r="F41" s="266"/>
      <c r="G41" s="264"/>
      <c r="H41" s="264">
        <f t="shared" si="0"/>
        <v>0</v>
      </c>
      <c r="I41" s="264"/>
      <c r="J41" s="264"/>
      <c r="K41" s="265">
        <f t="shared" si="1"/>
        <v>0</v>
      </c>
      <c r="L41" s="266">
        <f t="shared" si="2"/>
        <v>0</v>
      </c>
      <c r="M41" s="264">
        <f t="shared" si="3"/>
        <v>0</v>
      </c>
      <c r="N41" s="264">
        <f t="shared" si="4"/>
        <v>0</v>
      </c>
      <c r="O41" s="264">
        <f t="shared" si="5"/>
        <v>0</v>
      </c>
      <c r="P41" s="265">
        <f t="shared" si="6"/>
        <v>0</v>
      </c>
      <c r="Q41" s="82"/>
      <c r="R41" s="82"/>
      <c r="S41" s="82"/>
      <c r="T41" s="82"/>
      <c r="U41" s="82"/>
      <c r="V41" s="82"/>
      <c r="W41" s="82"/>
      <c r="X41" s="82"/>
    </row>
    <row r="42" spans="1:24" s="82" customFormat="1" ht="33.75" x14ac:dyDescent="0.2">
      <c r="A42" s="197">
        <v>29</v>
      </c>
      <c r="B42" s="358" t="str">
        <f>B28</f>
        <v>13-00000</v>
      </c>
      <c r="C42" s="139" t="s">
        <v>232</v>
      </c>
      <c r="D42" s="79" t="s">
        <v>86</v>
      </c>
      <c r="E42" s="140">
        <v>95</v>
      </c>
      <c r="F42" s="266"/>
      <c r="G42" s="264"/>
      <c r="H42" s="264">
        <f t="shared" si="0"/>
        <v>0</v>
      </c>
      <c r="I42" s="264"/>
      <c r="J42" s="264"/>
      <c r="K42" s="265">
        <f t="shared" si="1"/>
        <v>0</v>
      </c>
      <c r="L42" s="266">
        <f t="shared" si="2"/>
        <v>0</v>
      </c>
      <c r="M42" s="264">
        <f t="shared" si="3"/>
        <v>0</v>
      </c>
      <c r="N42" s="264">
        <f t="shared" si="4"/>
        <v>0</v>
      </c>
      <c r="O42" s="264">
        <f t="shared" si="5"/>
        <v>0</v>
      </c>
      <c r="P42" s="265">
        <f t="shared" si="6"/>
        <v>0</v>
      </c>
      <c r="T42" s="136"/>
      <c r="U42" s="136"/>
      <c r="V42" s="136"/>
    </row>
    <row r="43" spans="1:24" s="82" customFormat="1" ht="33.75" x14ac:dyDescent="0.2">
      <c r="A43" s="197">
        <v>30</v>
      </c>
      <c r="B43" s="359"/>
      <c r="C43" s="139" t="s">
        <v>233</v>
      </c>
      <c r="D43" s="79" t="s">
        <v>86</v>
      </c>
      <c r="E43" s="140">
        <v>22</v>
      </c>
      <c r="F43" s="266"/>
      <c r="G43" s="264"/>
      <c r="H43" s="264">
        <f t="shared" si="0"/>
        <v>0</v>
      </c>
      <c r="I43" s="264"/>
      <c r="J43" s="264"/>
      <c r="K43" s="265">
        <f t="shared" si="1"/>
        <v>0</v>
      </c>
      <c r="L43" s="266">
        <f t="shared" si="2"/>
        <v>0</v>
      </c>
      <c r="M43" s="264">
        <f t="shared" si="3"/>
        <v>0</v>
      </c>
      <c r="N43" s="264">
        <f t="shared" si="4"/>
        <v>0</v>
      </c>
      <c r="O43" s="264">
        <f t="shared" si="5"/>
        <v>0</v>
      </c>
      <c r="P43" s="265">
        <f t="shared" si="6"/>
        <v>0</v>
      </c>
    </row>
    <row r="44" spans="1:24" s="82" customFormat="1" ht="34.5" thickBot="1" x14ac:dyDescent="0.25">
      <c r="A44" s="197">
        <v>31</v>
      </c>
      <c r="B44" s="359"/>
      <c r="C44" s="139" t="s">
        <v>234</v>
      </c>
      <c r="D44" s="79" t="s">
        <v>86</v>
      </c>
      <c r="E44" s="140">
        <v>22</v>
      </c>
      <c r="F44" s="266"/>
      <c r="G44" s="264"/>
      <c r="H44" s="264">
        <f t="shared" si="0"/>
        <v>0</v>
      </c>
      <c r="I44" s="264"/>
      <c r="J44" s="264"/>
      <c r="K44" s="265">
        <f t="shared" si="1"/>
        <v>0</v>
      </c>
      <c r="L44" s="266">
        <f t="shared" si="2"/>
        <v>0</v>
      </c>
      <c r="M44" s="264">
        <f t="shared" si="3"/>
        <v>0</v>
      </c>
      <c r="N44" s="264">
        <f t="shared" si="4"/>
        <v>0</v>
      </c>
      <c r="O44" s="264">
        <f t="shared" si="5"/>
        <v>0</v>
      </c>
      <c r="P44" s="265">
        <f t="shared" si="6"/>
        <v>0</v>
      </c>
    </row>
    <row r="45" spans="1:24" ht="12" thickBot="1" x14ac:dyDescent="0.25">
      <c r="A45" s="360" t="s">
        <v>293</v>
      </c>
      <c r="B45" s="361"/>
      <c r="C45" s="361"/>
      <c r="D45" s="361"/>
      <c r="E45" s="361"/>
      <c r="F45" s="361"/>
      <c r="G45" s="361"/>
      <c r="H45" s="361"/>
      <c r="I45" s="361"/>
      <c r="J45" s="361"/>
      <c r="K45" s="362"/>
      <c r="L45" s="55">
        <f>SUM(L14:L44)</f>
        <v>0</v>
      </c>
      <c r="M45" s="56">
        <f>SUM(M14:M44)</f>
        <v>0</v>
      </c>
      <c r="N45" s="56">
        <f>SUM(N14:N44)</f>
        <v>0</v>
      </c>
      <c r="O45" s="56">
        <f>SUM(O14:O44)</f>
        <v>0</v>
      </c>
      <c r="P45" s="57">
        <f>SUM(P14:P44)</f>
        <v>0</v>
      </c>
      <c r="Q45" s="82"/>
      <c r="R45" s="82"/>
      <c r="S45" s="82"/>
      <c r="T45" s="82"/>
      <c r="U45" s="82"/>
      <c r="V45" s="82"/>
      <c r="W45" s="82"/>
      <c r="X45" s="82"/>
    </row>
    <row r="46" spans="1:24" x14ac:dyDescent="0.2">
      <c r="A46" s="14"/>
      <c r="B46" s="14"/>
      <c r="C46" s="14"/>
      <c r="D46" s="14"/>
      <c r="E46" s="14"/>
      <c r="F46" s="14"/>
      <c r="G46" s="14"/>
      <c r="H46" s="14"/>
      <c r="I46" s="14"/>
      <c r="J46" s="14"/>
      <c r="K46" s="14"/>
      <c r="L46" s="14"/>
      <c r="M46" s="14"/>
      <c r="N46" s="14"/>
      <c r="O46" s="14"/>
      <c r="P46" s="14"/>
      <c r="Q46" s="82"/>
      <c r="R46" s="82"/>
      <c r="S46" s="82"/>
      <c r="T46" s="82"/>
      <c r="U46" s="82"/>
      <c r="V46" s="82"/>
      <c r="W46" s="82"/>
      <c r="X46" s="82"/>
    </row>
    <row r="47" spans="1:24" x14ac:dyDescent="0.2">
      <c r="A47" s="14"/>
      <c r="B47" s="14"/>
      <c r="C47" s="14"/>
      <c r="D47" s="14"/>
      <c r="E47" s="14"/>
      <c r="F47" s="14"/>
      <c r="G47" s="14"/>
      <c r="H47" s="14"/>
      <c r="I47" s="14"/>
      <c r="J47" s="14"/>
      <c r="K47" s="14"/>
      <c r="L47" s="14"/>
      <c r="M47" s="14"/>
      <c r="N47" s="14"/>
      <c r="O47" s="14"/>
      <c r="P47" s="14"/>
      <c r="Q47" s="82"/>
      <c r="R47" s="82"/>
      <c r="S47" s="82"/>
      <c r="T47" s="82"/>
      <c r="U47" s="82"/>
      <c r="V47" s="82"/>
      <c r="W47" s="82"/>
      <c r="X47" s="82"/>
    </row>
    <row r="48" spans="1:24" x14ac:dyDescent="0.2">
      <c r="A48" s="1" t="s">
        <v>14</v>
      </c>
      <c r="B48" s="14"/>
      <c r="C48" s="336">
        <f>'Kops a'!C35:H35</f>
        <v>0</v>
      </c>
      <c r="D48" s="336"/>
      <c r="E48" s="336"/>
      <c r="F48" s="336"/>
      <c r="G48" s="336"/>
      <c r="H48" s="336"/>
      <c r="I48" s="14"/>
      <c r="J48" s="14"/>
      <c r="K48" s="14"/>
      <c r="L48" s="14"/>
      <c r="M48" s="14"/>
      <c r="N48" s="14"/>
      <c r="O48" s="14"/>
      <c r="P48" s="14"/>
    </row>
    <row r="49" spans="1:16" x14ac:dyDescent="0.2">
      <c r="A49" s="14"/>
      <c r="B49" s="14"/>
      <c r="C49" s="272" t="s">
        <v>15</v>
      </c>
      <c r="D49" s="272"/>
      <c r="E49" s="272"/>
      <c r="F49" s="272"/>
      <c r="G49" s="272"/>
      <c r="H49" s="272"/>
      <c r="I49" s="14"/>
      <c r="J49" s="14"/>
      <c r="K49" s="14"/>
      <c r="L49" s="14"/>
      <c r="M49" s="14"/>
      <c r="N49" s="14"/>
      <c r="O49" s="14"/>
      <c r="P49" s="14"/>
    </row>
    <row r="50" spans="1:16" x14ac:dyDescent="0.2">
      <c r="A50" s="14"/>
      <c r="B50" s="14"/>
      <c r="C50" s="14"/>
      <c r="D50" s="14"/>
      <c r="E50" s="14"/>
      <c r="F50" s="14"/>
      <c r="G50" s="14"/>
      <c r="H50" s="14"/>
      <c r="I50" s="14"/>
      <c r="J50" s="14"/>
      <c r="K50" s="14"/>
      <c r="L50" s="14"/>
      <c r="M50" s="14"/>
      <c r="N50" s="14"/>
      <c r="O50" s="14"/>
      <c r="P50" s="14"/>
    </row>
    <row r="51" spans="1:16" x14ac:dyDescent="0.2">
      <c r="A51" s="69" t="str">
        <f>'Kops a'!A38</f>
        <v>Tāme sastādīta 2021. gada __. _________</v>
      </c>
      <c r="B51" s="70"/>
      <c r="C51" s="70"/>
      <c r="D51" s="70"/>
      <c r="E51" s="14"/>
      <c r="F51" s="14"/>
      <c r="G51" s="14"/>
      <c r="H51" s="14"/>
      <c r="I51" s="14"/>
      <c r="J51" s="14"/>
      <c r="K51" s="14"/>
      <c r="L51" s="14"/>
      <c r="M51" s="14"/>
      <c r="N51" s="14"/>
      <c r="O51" s="14"/>
      <c r="P51" s="14"/>
    </row>
    <row r="52" spans="1:16" x14ac:dyDescent="0.2">
      <c r="A52" s="14"/>
      <c r="B52" s="14"/>
      <c r="C52" s="14"/>
      <c r="D52" s="14"/>
      <c r="E52" s="14"/>
      <c r="F52" s="14"/>
      <c r="G52" s="14"/>
      <c r="H52" s="14"/>
      <c r="I52" s="14"/>
      <c r="J52" s="14"/>
      <c r="K52" s="14"/>
      <c r="L52" s="14"/>
      <c r="M52" s="14"/>
      <c r="N52" s="14"/>
      <c r="O52" s="14"/>
      <c r="P52" s="14"/>
    </row>
    <row r="53" spans="1:16" x14ac:dyDescent="0.2">
      <c r="A53" s="1" t="s">
        <v>37</v>
      </c>
      <c r="B53" s="14"/>
      <c r="C53" s="336">
        <f>'Kops a'!C40:H40</f>
        <v>0</v>
      </c>
      <c r="D53" s="336"/>
      <c r="E53" s="336"/>
      <c r="F53" s="336"/>
      <c r="G53" s="336"/>
      <c r="H53" s="336"/>
      <c r="I53" s="14"/>
      <c r="J53" s="14"/>
      <c r="K53" s="14"/>
      <c r="L53" s="14"/>
      <c r="M53" s="14"/>
      <c r="N53" s="14"/>
      <c r="O53" s="14"/>
      <c r="P53" s="14"/>
    </row>
    <row r="54" spans="1:16" x14ac:dyDescent="0.2">
      <c r="A54" s="14"/>
      <c r="B54" s="14"/>
      <c r="C54" s="272" t="s">
        <v>15</v>
      </c>
      <c r="D54" s="272"/>
      <c r="E54" s="272"/>
      <c r="F54" s="272"/>
      <c r="G54" s="272"/>
      <c r="H54" s="272"/>
      <c r="I54" s="14"/>
      <c r="J54" s="14"/>
      <c r="K54" s="14"/>
      <c r="L54" s="14"/>
      <c r="M54" s="14"/>
      <c r="N54" s="14"/>
      <c r="O54" s="14"/>
      <c r="P54" s="14"/>
    </row>
    <row r="55" spans="1:16" x14ac:dyDescent="0.2">
      <c r="A55" s="14"/>
      <c r="B55" s="14"/>
      <c r="C55" s="14"/>
      <c r="D55" s="14"/>
      <c r="E55" s="14"/>
      <c r="F55" s="14"/>
      <c r="G55" s="14"/>
      <c r="H55" s="14"/>
      <c r="I55" s="14"/>
      <c r="J55" s="14"/>
      <c r="K55" s="14"/>
      <c r="L55" s="14"/>
      <c r="M55" s="14"/>
      <c r="N55" s="14"/>
      <c r="O55" s="14"/>
      <c r="P55" s="14"/>
    </row>
    <row r="56" spans="1:16" x14ac:dyDescent="0.2">
      <c r="A56" s="69" t="s">
        <v>54</v>
      </c>
      <c r="B56" s="70"/>
      <c r="C56" s="74">
        <f>'Kops a'!C43</f>
        <v>0</v>
      </c>
      <c r="D56" s="42"/>
      <c r="E56" s="14"/>
      <c r="F56" s="14"/>
      <c r="G56" s="14"/>
      <c r="H56" s="14"/>
      <c r="I56" s="14"/>
      <c r="J56" s="14"/>
      <c r="K56" s="14"/>
      <c r="L56" s="14"/>
      <c r="M56" s="14"/>
      <c r="N56" s="14"/>
      <c r="O56" s="14"/>
      <c r="P56" s="14"/>
    </row>
    <row r="57" spans="1:16" x14ac:dyDescent="0.2">
      <c r="A57" s="14"/>
      <c r="B57" s="14"/>
      <c r="C57" s="14"/>
      <c r="D57" s="14"/>
      <c r="E57" s="14"/>
      <c r="F57" s="14"/>
      <c r="G57" s="14"/>
      <c r="H57" s="14"/>
      <c r="I57" s="14"/>
      <c r="J57" s="14"/>
      <c r="K57" s="14"/>
      <c r="L57" s="14"/>
      <c r="M57" s="14"/>
      <c r="N57" s="14"/>
      <c r="O57" s="14"/>
      <c r="P57" s="14"/>
    </row>
  </sheetData>
  <mergeCells count="29">
    <mergeCell ref="C54:H54"/>
    <mergeCell ref="A45:K45"/>
    <mergeCell ref="C48:H48"/>
    <mergeCell ref="C49:H49"/>
    <mergeCell ref="C53:H53"/>
    <mergeCell ref="B28:B30"/>
    <mergeCell ref="B42:B44"/>
    <mergeCell ref="B15:B20"/>
    <mergeCell ref="A12:A13"/>
    <mergeCell ref="B12:B13"/>
    <mergeCell ref="B22:B26"/>
    <mergeCell ref="B32:B35"/>
    <mergeCell ref="B37:B40"/>
    <mergeCell ref="T20:V20"/>
    <mergeCell ref="N9:O9"/>
    <mergeCell ref="L12:P12"/>
    <mergeCell ref="J9:M9"/>
    <mergeCell ref="C12:C13"/>
    <mergeCell ref="D12:D13"/>
    <mergeCell ref="E12:E13"/>
    <mergeCell ref="D8:L8"/>
    <mergeCell ref="F12:K12"/>
    <mergeCell ref="A9:F9"/>
    <mergeCell ref="C2:I2"/>
    <mergeCell ref="C3:I3"/>
    <mergeCell ref="D5:L5"/>
    <mergeCell ref="D6:L6"/>
    <mergeCell ref="D7:L7"/>
    <mergeCell ref="C4:I4"/>
  </mergeCells>
  <conditionalFormatting sqref="B41:B42 B27:B28 B15 C27:E30 C41:E44 B21:E21 D16:E16 C17:E17 C20:E20 E18 C22:E23 C35">
    <cfRule type="cellIs" dxfId="233" priority="193" operator="equal">
      <formula>0</formula>
    </cfRule>
  </conditionalFormatting>
  <conditionalFormatting sqref="N9:O9">
    <cfRule type="cellIs" dxfId="232" priority="192" operator="equal">
      <formula>0</formula>
    </cfRule>
  </conditionalFormatting>
  <conditionalFormatting sqref="A9:F9">
    <cfRule type="containsText" dxfId="231" priority="190"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230" priority="189" operator="equal">
      <formula>0</formula>
    </cfRule>
  </conditionalFormatting>
  <conditionalFormatting sqref="O10">
    <cfRule type="cellIs" dxfId="229" priority="188" operator="equal">
      <formula>"20__. gada __. _________"</formula>
    </cfRule>
  </conditionalFormatting>
  <conditionalFormatting sqref="A45:K45">
    <cfRule type="containsText" dxfId="228" priority="187" operator="containsText" text="Tiešās izmaksas kopā, t. sk. darba devēja sociālais nodoklis __.__% ">
      <formula>NOT(ISERROR(SEARCH("Tiešās izmaksas kopā, t. sk. darba devēja sociālais nodoklis __.__% ",A45)))</formula>
    </cfRule>
  </conditionalFormatting>
  <conditionalFormatting sqref="L45:P45">
    <cfRule type="cellIs" dxfId="227" priority="182" operator="equal">
      <formula>0</formula>
    </cfRule>
  </conditionalFormatting>
  <conditionalFormatting sqref="C4:I4">
    <cfRule type="cellIs" dxfId="226" priority="181" operator="equal">
      <formula>0</formula>
    </cfRule>
  </conditionalFormatting>
  <conditionalFormatting sqref="C16">
    <cfRule type="cellIs" dxfId="225" priority="180" operator="equal">
      <formula>0</formula>
    </cfRule>
  </conditionalFormatting>
  <conditionalFormatting sqref="D5:L8">
    <cfRule type="cellIs" dxfId="224" priority="178" operator="equal">
      <formula>0</formula>
    </cfRule>
  </conditionalFormatting>
  <conditionalFormatting sqref="A14:B14 D14:E14 A15:A44">
    <cfRule type="cellIs" dxfId="223" priority="177" operator="equal">
      <formula>0</formula>
    </cfRule>
  </conditionalFormatting>
  <conditionalFormatting sqref="C14">
    <cfRule type="cellIs" dxfId="222" priority="176" operator="equal">
      <formula>0</formula>
    </cfRule>
  </conditionalFormatting>
  <conditionalFormatting sqref="P10">
    <cfRule type="cellIs" dxfId="221" priority="174" operator="equal">
      <formula>"20__. gada __. _________"</formula>
    </cfRule>
  </conditionalFormatting>
  <conditionalFormatting sqref="C53:H53">
    <cfRule type="cellIs" dxfId="220" priority="171" operator="equal">
      <formula>0</formula>
    </cfRule>
  </conditionalFormatting>
  <conditionalFormatting sqref="C48:H48">
    <cfRule type="cellIs" dxfId="219" priority="170" operator="equal">
      <formula>0</formula>
    </cfRule>
  </conditionalFormatting>
  <conditionalFormatting sqref="C53:H53 C56 C48:H48">
    <cfRule type="cellIs" dxfId="218" priority="169" operator="equal">
      <formula>0</formula>
    </cfRule>
  </conditionalFormatting>
  <conditionalFormatting sqref="D1">
    <cfRule type="cellIs" dxfId="217" priority="168" operator="equal">
      <formula>0</formula>
    </cfRule>
  </conditionalFormatting>
  <conditionalFormatting sqref="D15">
    <cfRule type="cellIs" dxfId="216" priority="140" operator="equal">
      <formula>0</formula>
    </cfRule>
  </conditionalFormatting>
  <conditionalFormatting sqref="C15">
    <cfRule type="cellIs" dxfId="215" priority="141" operator="equal">
      <formula>0</formula>
    </cfRule>
  </conditionalFormatting>
  <conditionalFormatting sqref="E15">
    <cfRule type="cellIs" dxfId="214" priority="139" operator="equal">
      <formula>0</formula>
    </cfRule>
  </conditionalFormatting>
  <conditionalFormatting sqref="C19:E19">
    <cfRule type="cellIs" dxfId="213" priority="56" operator="equal">
      <formula>0</formula>
    </cfRule>
  </conditionalFormatting>
  <conditionalFormatting sqref="C18">
    <cfRule type="cellIs" dxfId="212" priority="53" operator="equal">
      <formula>0</formula>
    </cfRule>
  </conditionalFormatting>
  <conditionalFormatting sqref="D18">
    <cfRule type="cellIs" dxfId="211" priority="52" operator="equal">
      <formula>0</formula>
    </cfRule>
  </conditionalFormatting>
  <conditionalFormatting sqref="C24:E25">
    <cfRule type="cellIs" dxfId="210" priority="51" operator="equal">
      <formula>0</formula>
    </cfRule>
  </conditionalFormatting>
  <conditionalFormatting sqref="D32:E33 B31:E31">
    <cfRule type="cellIs" dxfId="209" priority="39" operator="equal">
      <formula>0</formula>
    </cfRule>
  </conditionalFormatting>
  <conditionalFormatting sqref="D26">
    <cfRule type="cellIs" dxfId="208" priority="42" operator="equal">
      <formula>0</formula>
    </cfRule>
  </conditionalFormatting>
  <conditionalFormatting sqref="C26">
    <cfRule type="cellIs" dxfId="207" priority="43" operator="equal">
      <formula>0</formula>
    </cfRule>
  </conditionalFormatting>
  <conditionalFormatting sqref="E26">
    <cfRule type="cellIs" dxfId="206" priority="41" operator="equal">
      <formula>0</formula>
    </cfRule>
  </conditionalFormatting>
  <conditionalFormatting sqref="E35">
    <cfRule type="cellIs" dxfId="205" priority="29" operator="equal">
      <formula>0</formula>
    </cfRule>
  </conditionalFormatting>
  <conditionalFormatting sqref="C32:C33">
    <cfRule type="cellIs" dxfId="204" priority="23" operator="equal">
      <formula>0</formula>
    </cfRule>
  </conditionalFormatting>
  <conditionalFormatting sqref="B32">
    <cfRule type="cellIs" dxfId="203" priority="33" operator="equal">
      <formula>0</formula>
    </cfRule>
  </conditionalFormatting>
  <conditionalFormatting sqref="C40">
    <cfRule type="cellIs" dxfId="202" priority="19" operator="equal">
      <formula>0</formula>
    </cfRule>
  </conditionalFormatting>
  <conditionalFormatting sqref="D37:E38 B36:E36">
    <cfRule type="cellIs" dxfId="201" priority="18" operator="equal">
      <formula>0</formula>
    </cfRule>
  </conditionalFormatting>
  <conditionalFormatting sqref="C37:C38">
    <cfRule type="cellIs" dxfId="200" priority="8" operator="equal">
      <formula>0</formula>
    </cfRule>
  </conditionalFormatting>
  <conditionalFormatting sqref="B37">
    <cfRule type="cellIs" dxfId="199" priority="4" operator="equal">
      <formula>0</formula>
    </cfRule>
  </conditionalFormatting>
  <conditionalFormatting sqref="F14:G44 I14:J44">
    <cfRule type="cellIs" dxfId="198" priority="2" operator="equal">
      <formula>0</formula>
    </cfRule>
  </conditionalFormatting>
  <conditionalFormatting sqref="H14:H44 K14:P44">
    <cfRule type="cellIs" dxfId="197" priority="1" operator="equal">
      <formula>0</formula>
    </cfRule>
  </conditionalFormatting>
  <pageMargins left="0.7" right="0.7" top="0.75" bottom="0.75" header="0.3" footer="0.3"/>
  <pageSetup paperSize="9" scale="93"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173" operator="containsText" id="{0B610FE1-6F17-46AF-982B-27B20E80701D}">
            <xm:f>NOT(ISERROR(SEARCH("Tāme sastādīta ____. gada ___. ______________",A51)))</xm:f>
            <xm:f>"Tāme sastādīta ____. gada ___. ______________"</xm:f>
            <x14:dxf>
              <font>
                <color auto="1"/>
              </font>
              <fill>
                <patternFill>
                  <bgColor rgb="FFC6EFCE"/>
                </patternFill>
              </fill>
            </x14:dxf>
          </x14:cfRule>
          <xm:sqref>A51</xm:sqref>
        </x14:conditionalFormatting>
        <x14:conditionalFormatting xmlns:xm="http://schemas.microsoft.com/office/excel/2006/main">
          <x14:cfRule type="containsText" priority="172" operator="containsText" id="{F3EAEDA8-031E-4BF8-B71A-4A6D64C3BFEB}">
            <xm:f>NOT(ISERROR(SEARCH("Sertifikāta Nr. _________________________________",A56)))</xm:f>
            <xm:f>"Sertifikāta Nr. _________________________________"</xm:f>
            <x14:dxf>
              <font>
                <color auto="1"/>
              </font>
              <fill>
                <patternFill>
                  <bgColor rgb="FFC6EFCE"/>
                </patternFill>
              </fill>
            </x14:dxf>
          </x14:cfRule>
          <xm:sqref>A56</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50"/>
    <pageSetUpPr fitToPage="1"/>
  </sheetPr>
  <dimension ref="A1:Y43"/>
  <sheetViews>
    <sheetView view="pageBreakPreview" topLeftCell="A8" zoomScale="70" zoomScaleNormal="100" zoomScaleSheetLayoutView="70" workbookViewId="0">
      <selection activeCell="AB46" sqref="AB46"/>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25" x14ac:dyDescent="0.2">
      <c r="A1" s="20"/>
      <c r="B1" s="20"/>
      <c r="C1" s="25" t="s">
        <v>38</v>
      </c>
      <c r="D1" s="43">
        <f>'Kops a'!A19</f>
        <v>5</v>
      </c>
      <c r="E1" s="20"/>
      <c r="F1" s="20"/>
      <c r="G1" s="20"/>
      <c r="H1" s="20"/>
      <c r="I1" s="20"/>
      <c r="J1" s="20"/>
      <c r="N1" s="24"/>
      <c r="O1" s="25"/>
      <c r="P1" s="26"/>
    </row>
    <row r="2" spans="1:25" x14ac:dyDescent="0.2">
      <c r="A2" s="27"/>
      <c r="B2" s="27"/>
      <c r="C2" s="319" t="s">
        <v>130</v>
      </c>
      <c r="D2" s="319"/>
      <c r="E2" s="319"/>
      <c r="F2" s="319"/>
      <c r="G2" s="319"/>
      <c r="H2" s="319"/>
      <c r="I2" s="319"/>
      <c r="J2" s="27"/>
    </row>
    <row r="3" spans="1:25" x14ac:dyDescent="0.2">
      <c r="A3" s="28"/>
      <c r="B3" s="28"/>
      <c r="C3" s="281" t="s">
        <v>17</v>
      </c>
      <c r="D3" s="281"/>
      <c r="E3" s="281"/>
      <c r="F3" s="281"/>
      <c r="G3" s="281"/>
      <c r="H3" s="281"/>
      <c r="I3" s="281"/>
      <c r="J3" s="28"/>
    </row>
    <row r="4" spans="1:25" x14ac:dyDescent="0.2">
      <c r="A4" s="28"/>
      <c r="B4" s="28"/>
      <c r="C4" s="320" t="s">
        <v>52</v>
      </c>
      <c r="D4" s="320"/>
      <c r="E4" s="320"/>
      <c r="F4" s="320"/>
      <c r="G4" s="320"/>
      <c r="H4" s="320"/>
      <c r="I4" s="320"/>
      <c r="J4" s="28"/>
    </row>
    <row r="5" spans="1:25" x14ac:dyDescent="0.2">
      <c r="A5" s="20"/>
      <c r="B5" s="20"/>
      <c r="C5" s="25" t="s">
        <v>5</v>
      </c>
      <c r="D5" s="333" t="str">
        <f>'Kops a'!D6</f>
        <v>Daudzdzīvokļu dzīvojamās ēkas energoefektivitātes paaugstināšana</v>
      </c>
      <c r="E5" s="333"/>
      <c r="F5" s="333"/>
      <c r="G5" s="333"/>
      <c r="H5" s="333"/>
      <c r="I5" s="333"/>
      <c r="J5" s="333"/>
      <c r="K5" s="333"/>
      <c r="L5" s="333"/>
      <c r="M5" s="14"/>
      <c r="N5" s="14"/>
      <c r="O5" s="14"/>
      <c r="P5" s="14"/>
    </row>
    <row r="6" spans="1:25" x14ac:dyDescent="0.2">
      <c r="A6" s="20"/>
      <c r="B6" s="20"/>
      <c r="C6" s="25" t="s">
        <v>6</v>
      </c>
      <c r="D6" s="333" t="str">
        <f>'Kops a'!D7</f>
        <v>Daudzdzīvokļu dzīvojamās ēkas energoefektivitātes paaugstināšana</v>
      </c>
      <c r="E6" s="333"/>
      <c r="F6" s="333"/>
      <c r="G6" s="333"/>
      <c r="H6" s="333"/>
      <c r="I6" s="333"/>
      <c r="J6" s="333"/>
      <c r="K6" s="333"/>
      <c r="L6" s="333"/>
      <c r="M6" s="14"/>
      <c r="N6" s="14"/>
      <c r="O6" s="14"/>
      <c r="P6" s="14"/>
    </row>
    <row r="7" spans="1:25" x14ac:dyDescent="0.2">
      <c r="A7" s="20"/>
      <c r="B7" s="20"/>
      <c r="C7" s="25" t="s">
        <v>7</v>
      </c>
      <c r="D7" s="333" t="str">
        <f>'Kops a'!D8</f>
        <v>Jelgavas iela 24, Olaine, Olaines novads, LV-2114</v>
      </c>
      <c r="E7" s="333"/>
      <c r="F7" s="333"/>
      <c r="G7" s="333"/>
      <c r="H7" s="333"/>
      <c r="I7" s="333"/>
      <c r="J7" s="333"/>
      <c r="K7" s="333"/>
      <c r="L7" s="333"/>
      <c r="M7" s="14"/>
      <c r="N7" s="14"/>
      <c r="O7" s="14"/>
      <c r="P7" s="14"/>
    </row>
    <row r="8" spans="1:25" x14ac:dyDescent="0.2">
      <c r="A8" s="20"/>
      <c r="B8" s="20"/>
      <c r="C8" s="4" t="s">
        <v>20</v>
      </c>
      <c r="D8" s="333" t="str">
        <f>'Kops a'!D9</f>
        <v>Iepirkums Nr. AS OŪS 2021/11_E</v>
      </c>
      <c r="E8" s="333"/>
      <c r="F8" s="333"/>
      <c r="G8" s="333"/>
      <c r="H8" s="333"/>
      <c r="I8" s="333"/>
      <c r="J8" s="333"/>
      <c r="K8" s="333"/>
      <c r="L8" s="333"/>
      <c r="M8" s="14"/>
      <c r="N8" s="14"/>
      <c r="O8" s="14"/>
      <c r="P8" s="14"/>
    </row>
    <row r="9" spans="1:25" ht="11.25" customHeight="1" x14ac:dyDescent="0.2">
      <c r="A9" s="321" t="s">
        <v>300</v>
      </c>
      <c r="B9" s="321"/>
      <c r="C9" s="321"/>
      <c r="D9" s="321"/>
      <c r="E9" s="321"/>
      <c r="F9" s="321"/>
      <c r="G9" s="29"/>
      <c r="H9" s="29"/>
      <c r="I9" s="29"/>
      <c r="J9" s="325" t="s">
        <v>39</v>
      </c>
      <c r="K9" s="325"/>
      <c r="L9" s="325"/>
      <c r="M9" s="325"/>
      <c r="N9" s="332">
        <f>P31</f>
        <v>0</v>
      </c>
      <c r="O9" s="332"/>
      <c r="P9" s="29"/>
    </row>
    <row r="10" spans="1:25" x14ac:dyDescent="0.2">
      <c r="A10" s="30"/>
      <c r="B10" s="31"/>
      <c r="C10" s="4"/>
      <c r="D10" s="20"/>
      <c r="E10" s="20"/>
      <c r="F10" s="20"/>
      <c r="G10" s="20"/>
      <c r="H10" s="20"/>
      <c r="I10" s="20"/>
      <c r="J10" s="20"/>
      <c r="K10" s="20"/>
      <c r="L10" s="27"/>
      <c r="M10" s="27"/>
      <c r="O10" s="72"/>
      <c r="P10" s="71" t="str">
        <f>A37</f>
        <v>Tāme sastādīta 2021. gada __. _________</v>
      </c>
    </row>
    <row r="11" spans="1:25" ht="12" thickBot="1" x14ac:dyDescent="0.25">
      <c r="A11" s="30"/>
      <c r="B11" s="31"/>
      <c r="C11" s="4"/>
      <c r="D11" s="20"/>
      <c r="E11" s="20"/>
      <c r="F11" s="20"/>
      <c r="G11" s="20"/>
      <c r="H11" s="20"/>
      <c r="I11" s="20"/>
      <c r="J11" s="20"/>
      <c r="K11" s="20"/>
      <c r="L11" s="32"/>
      <c r="M11" s="32"/>
      <c r="N11" s="33"/>
      <c r="O11" s="24"/>
      <c r="P11" s="20"/>
    </row>
    <row r="12" spans="1:25" x14ac:dyDescent="0.2">
      <c r="A12" s="293" t="s">
        <v>23</v>
      </c>
      <c r="B12" s="326" t="s">
        <v>40</v>
      </c>
      <c r="C12" s="328" t="s">
        <v>41</v>
      </c>
      <c r="D12" s="330" t="s">
        <v>42</v>
      </c>
      <c r="E12" s="334" t="s">
        <v>43</v>
      </c>
      <c r="F12" s="344" t="s">
        <v>44</v>
      </c>
      <c r="G12" s="328"/>
      <c r="H12" s="328"/>
      <c r="I12" s="328"/>
      <c r="J12" s="328"/>
      <c r="K12" s="345"/>
      <c r="L12" s="344" t="s">
        <v>45</v>
      </c>
      <c r="M12" s="328"/>
      <c r="N12" s="328"/>
      <c r="O12" s="328"/>
      <c r="P12" s="345"/>
    </row>
    <row r="13" spans="1:25" ht="126.75" customHeight="1" thickBot="1" x14ac:dyDescent="0.25">
      <c r="A13" s="347"/>
      <c r="B13" s="348"/>
      <c r="C13" s="349"/>
      <c r="D13" s="350"/>
      <c r="E13" s="351"/>
      <c r="F13" s="34" t="s">
        <v>46</v>
      </c>
      <c r="G13" s="35" t="s">
        <v>47</v>
      </c>
      <c r="H13" s="35" t="s">
        <v>48</v>
      </c>
      <c r="I13" s="35" t="s">
        <v>49</v>
      </c>
      <c r="J13" s="35" t="s">
        <v>50</v>
      </c>
      <c r="K13" s="52" t="s">
        <v>51</v>
      </c>
      <c r="L13" s="34" t="s">
        <v>46</v>
      </c>
      <c r="M13" s="35" t="s">
        <v>48</v>
      </c>
      <c r="N13" s="35" t="s">
        <v>49</v>
      </c>
      <c r="O13" s="35" t="s">
        <v>50</v>
      </c>
      <c r="P13" s="52" t="s">
        <v>51</v>
      </c>
    </row>
    <row r="14" spans="1:25" x14ac:dyDescent="0.2">
      <c r="A14" s="110">
        <v>1</v>
      </c>
      <c r="B14" s="95"/>
      <c r="C14" s="122" t="s">
        <v>162</v>
      </c>
      <c r="D14" s="129"/>
      <c r="E14" s="124"/>
      <c r="F14" s="266"/>
      <c r="G14" s="264"/>
      <c r="H14" s="264">
        <f>ROUND(F14*G14,2)</f>
        <v>0</v>
      </c>
      <c r="I14" s="264"/>
      <c r="J14" s="264"/>
      <c r="K14" s="265">
        <f>SUM(H14:J14)</f>
        <v>0</v>
      </c>
      <c r="L14" s="266">
        <f>ROUND(E14*F14,2)</f>
        <v>0</v>
      </c>
      <c r="M14" s="264">
        <f>ROUND(H14*E14,2)</f>
        <v>0</v>
      </c>
      <c r="N14" s="264">
        <f>ROUND(I14*E14,2)</f>
        <v>0</v>
      </c>
      <c r="O14" s="264">
        <f>ROUND(J14*E14,2)</f>
        <v>0</v>
      </c>
      <c r="P14" s="265">
        <f>SUM(M14:O14)</f>
        <v>0</v>
      </c>
    </row>
    <row r="15" spans="1:25" ht="39.75" x14ac:dyDescent="0.2">
      <c r="A15" s="112">
        <v>2</v>
      </c>
      <c r="B15" s="130" t="s">
        <v>104</v>
      </c>
      <c r="C15" s="97" t="s">
        <v>163</v>
      </c>
      <c r="D15" s="114" t="s">
        <v>76</v>
      </c>
      <c r="E15" s="80">
        <v>1</v>
      </c>
      <c r="F15" s="266"/>
      <c r="G15" s="264"/>
      <c r="H15" s="264">
        <f t="shared" ref="H15:H30" si="0">ROUND(F15*G15,2)</f>
        <v>0</v>
      </c>
      <c r="I15" s="264"/>
      <c r="J15" s="264"/>
      <c r="K15" s="265">
        <f t="shared" ref="K15:K30" si="1">SUM(H15:J15)</f>
        <v>0</v>
      </c>
      <c r="L15" s="266">
        <f t="shared" ref="L15:L30" si="2">ROUND(E15*F15,2)</f>
        <v>0</v>
      </c>
      <c r="M15" s="264">
        <f t="shared" ref="M15:M30" si="3">ROUND(H15*E15,2)</f>
        <v>0</v>
      </c>
      <c r="N15" s="264">
        <f t="shared" ref="N15:N30" si="4">ROUND(I15*E15,2)</f>
        <v>0</v>
      </c>
      <c r="O15" s="264">
        <f t="shared" ref="O15:O30" si="5">ROUND(J15*E15,2)</f>
        <v>0</v>
      </c>
      <c r="P15" s="265">
        <f t="shared" ref="P15:P30" si="6">SUM(M15:O15)</f>
        <v>0</v>
      </c>
    </row>
    <row r="16" spans="1:25" x14ac:dyDescent="0.2">
      <c r="A16" s="112">
        <v>3</v>
      </c>
      <c r="B16" s="113"/>
      <c r="C16" s="98" t="s">
        <v>164</v>
      </c>
      <c r="D16" s="114"/>
      <c r="E16" s="80"/>
      <c r="F16" s="266"/>
      <c r="G16" s="264"/>
      <c r="H16" s="264">
        <f t="shared" si="0"/>
        <v>0</v>
      </c>
      <c r="I16" s="264"/>
      <c r="J16" s="264"/>
      <c r="K16" s="265">
        <f t="shared" si="1"/>
        <v>0</v>
      </c>
      <c r="L16" s="266">
        <f t="shared" si="2"/>
        <v>0</v>
      </c>
      <c r="M16" s="264">
        <f t="shared" si="3"/>
        <v>0</v>
      </c>
      <c r="N16" s="264">
        <f t="shared" si="4"/>
        <v>0</v>
      </c>
      <c r="O16" s="264">
        <f t="shared" si="5"/>
        <v>0</v>
      </c>
      <c r="P16" s="265">
        <f t="shared" si="6"/>
        <v>0</v>
      </c>
      <c r="Y16" s="82"/>
    </row>
    <row r="17" spans="1:17" ht="33.75" x14ac:dyDescent="0.2">
      <c r="A17" s="112">
        <v>4</v>
      </c>
      <c r="B17" s="363" t="str">
        <f>B20</f>
        <v>13-00000</v>
      </c>
      <c r="C17" s="131" t="s">
        <v>165</v>
      </c>
      <c r="D17" s="114" t="s">
        <v>76</v>
      </c>
      <c r="E17" s="80">
        <v>1</v>
      </c>
      <c r="F17" s="266"/>
      <c r="G17" s="264"/>
      <c r="H17" s="264">
        <f t="shared" si="0"/>
        <v>0</v>
      </c>
      <c r="I17" s="264"/>
      <c r="J17" s="264"/>
      <c r="K17" s="265">
        <f t="shared" si="1"/>
        <v>0</v>
      </c>
      <c r="L17" s="266">
        <f t="shared" si="2"/>
        <v>0</v>
      </c>
      <c r="M17" s="264">
        <f t="shared" si="3"/>
        <v>0</v>
      </c>
      <c r="N17" s="264">
        <f t="shared" si="4"/>
        <v>0</v>
      </c>
      <c r="O17" s="264">
        <f t="shared" si="5"/>
        <v>0</v>
      </c>
      <c r="P17" s="265">
        <f t="shared" si="6"/>
        <v>0</v>
      </c>
    </row>
    <row r="18" spans="1:17" ht="22.5" x14ac:dyDescent="0.2">
      <c r="A18" s="112">
        <v>5</v>
      </c>
      <c r="B18" s="364"/>
      <c r="C18" s="83" t="s">
        <v>239</v>
      </c>
      <c r="D18" s="85" t="s">
        <v>105</v>
      </c>
      <c r="E18" s="88">
        <v>1</v>
      </c>
      <c r="F18" s="266"/>
      <c r="G18" s="264"/>
      <c r="H18" s="264">
        <f t="shared" si="0"/>
        <v>0</v>
      </c>
      <c r="I18" s="264"/>
      <c r="J18" s="264"/>
      <c r="K18" s="265">
        <f t="shared" si="1"/>
        <v>0</v>
      </c>
      <c r="L18" s="266">
        <f t="shared" si="2"/>
        <v>0</v>
      </c>
      <c r="M18" s="264">
        <f t="shared" si="3"/>
        <v>0</v>
      </c>
      <c r="N18" s="264">
        <f t="shared" si="4"/>
        <v>0</v>
      </c>
      <c r="O18" s="264">
        <f t="shared" si="5"/>
        <v>0</v>
      </c>
      <c r="P18" s="265">
        <f t="shared" si="6"/>
        <v>0</v>
      </c>
    </row>
    <row r="19" spans="1:17" ht="27" customHeight="1" x14ac:dyDescent="0.2">
      <c r="A19" s="112">
        <v>6</v>
      </c>
      <c r="B19" s="113"/>
      <c r="C19" s="98" t="s">
        <v>290</v>
      </c>
      <c r="D19" s="96"/>
      <c r="E19" s="80"/>
      <c r="F19" s="266"/>
      <c r="G19" s="264"/>
      <c r="H19" s="264">
        <f t="shared" si="0"/>
        <v>0</v>
      </c>
      <c r="I19" s="264"/>
      <c r="J19" s="264"/>
      <c r="K19" s="265">
        <f t="shared" si="1"/>
        <v>0</v>
      </c>
      <c r="L19" s="266">
        <f t="shared" si="2"/>
        <v>0</v>
      </c>
      <c r="M19" s="264">
        <f t="shared" si="3"/>
        <v>0</v>
      </c>
      <c r="N19" s="264">
        <f t="shared" si="4"/>
        <v>0</v>
      </c>
      <c r="O19" s="264">
        <f t="shared" si="5"/>
        <v>0</v>
      </c>
      <c r="P19" s="265">
        <f t="shared" si="6"/>
        <v>0</v>
      </c>
    </row>
    <row r="20" spans="1:17" x14ac:dyDescent="0.2">
      <c r="A20" s="112">
        <v>7</v>
      </c>
      <c r="B20" s="363" t="str">
        <f>B26</f>
        <v>13-00000</v>
      </c>
      <c r="C20" s="97" t="s">
        <v>133</v>
      </c>
      <c r="D20" s="96" t="s">
        <v>105</v>
      </c>
      <c r="E20" s="158">
        <v>36</v>
      </c>
      <c r="F20" s="266"/>
      <c r="G20" s="264"/>
      <c r="H20" s="264">
        <f t="shared" si="0"/>
        <v>0</v>
      </c>
      <c r="I20" s="264"/>
      <c r="J20" s="264"/>
      <c r="K20" s="265">
        <f t="shared" si="1"/>
        <v>0</v>
      </c>
      <c r="L20" s="266">
        <f t="shared" si="2"/>
        <v>0</v>
      </c>
      <c r="M20" s="264">
        <f t="shared" si="3"/>
        <v>0</v>
      </c>
      <c r="N20" s="264">
        <f t="shared" si="4"/>
        <v>0</v>
      </c>
      <c r="O20" s="264">
        <f t="shared" si="5"/>
        <v>0</v>
      </c>
      <c r="P20" s="265">
        <f t="shared" si="6"/>
        <v>0</v>
      </c>
      <c r="Q20" s="82"/>
    </row>
    <row r="21" spans="1:17" ht="33.75" x14ac:dyDescent="0.2">
      <c r="A21" s="112">
        <v>8</v>
      </c>
      <c r="B21" s="342"/>
      <c r="C21" s="260" t="s">
        <v>123</v>
      </c>
      <c r="D21" s="85" t="s">
        <v>110</v>
      </c>
      <c r="E21" s="141">
        <f>(E22)*5</f>
        <v>180</v>
      </c>
      <c r="F21" s="266"/>
      <c r="G21" s="264"/>
      <c r="H21" s="264">
        <f t="shared" si="0"/>
        <v>0</v>
      </c>
      <c r="I21" s="264"/>
      <c r="J21" s="264"/>
      <c r="K21" s="265">
        <f t="shared" si="1"/>
        <v>0</v>
      </c>
      <c r="L21" s="266">
        <f t="shared" si="2"/>
        <v>0</v>
      </c>
      <c r="M21" s="264">
        <f t="shared" si="3"/>
        <v>0</v>
      </c>
      <c r="N21" s="264">
        <f t="shared" si="4"/>
        <v>0</v>
      </c>
      <c r="O21" s="264">
        <f t="shared" si="5"/>
        <v>0</v>
      </c>
      <c r="P21" s="265">
        <f t="shared" si="6"/>
        <v>0</v>
      </c>
      <c r="Q21" s="82"/>
    </row>
    <row r="22" spans="1:17" ht="22.5" x14ac:dyDescent="0.2">
      <c r="A22" s="112">
        <v>9</v>
      </c>
      <c r="B22" s="342"/>
      <c r="C22" s="260" t="s">
        <v>134</v>
      </c>
      <c r="D22" s="85" t="s">
        <v>105</v>
      </c>
      <c r="E22" s="141">
        <v>36</v>
      </c>
      <c r="F22" s="266"/>
      <c r="G22" s="264"/>
      <c r="H22" s="264">
        <f t="shared" si="0"/>
        <v>0</v>
      </c>
      <c r="I22" s="264"/>
      <c r="J22" s="264"/>
      <c r="K22" s="265">
        <f t="shared" si="1"/>
        <v>0</v>
      </c>
      <c r="L22" s="266">
        <f t="shared" si="2"/>
        <v>0</v>
      </c>
      <c r="M22" s="264">
        <f t="shared" si="3"/>
        <v>0</v>
      </c>
      <c r="N22" s="264">
        <f t="shared" si="4"/>
        <v>0</v>
      </c>
      <c r="O22" s="264">
        <f t="shared" si="5"/>
        <v>0</v>
      </c>
      <c r="P22" s="265">
        <f t="shared" si="6"/>
        <v>0</v>
      </c>
      <c r="Q22" s="82"/>
    </row>
    <row r="23" spans="1:17" ht="22.5" x14ac:dyDescent="0.2">
      <c r="A23" s="112">
        <v>10</v>
      </c>
      <c r="B23" s="342"/>
      <c r="C23" s="260" t="s">
        <v>131</v>
      </c>
      <c r="D23" s="85" t="s">
        <v>110</v>
      </c>
      <c r="E23" s="141">
        <f>(E22)*4.5</f>
        <v>162</v>
      </c>
      <c r="F23" s="266"/>
      <c r="G23" s="264"/>
      <c r="H23" s="264">
        <f t="shared" si="0"/>
        <v>0</v>
      </c>
      <c r="I23" s="264"/>
      <c r="J23" s="264"/>
      <c r="K23" s="265">
        <f t="shared" si="1"/>
        <v>0</v>
      </c>
      <c r="L23" s="266">
        <f t="shared" si="2"/>
        <v>0</v>
      </c>
      <c r="M23" s="264">
        <f t="shared" si="3"/>
        <v>0</v>
      </c>
      <c r="N23" s="264">
        <f t="shared" si="4"/>
        <v>0</v>
      </c>
      <c r="O23" s="264">
        <f t="shared" si="5"/>
        <v>0</v>
      </c>
      <c r="P23" s="265">
        <f t="shared" si="6"/>
        <v>0</v>
      </c>
      <c r="Q23" s="82"/>
    </row>
    <row r="24" spans="1:17" ht="22.5" x14ac:dyDescent="0.2">
      <c r="A24" s="112">
        <v>11</v>
      </c>
      <c r="B24" s="364"/>
      <c r="C24" s="260" t="s">
        <v>132</v>
      </c>
      <c r="D24" s="85" t="s">
        <v>105</v>
      </c>
      <c r="E24" s="141">
        <v>36</v>
      </c>
      <c r="F24" s="266"/>
      <c r="G24" s="264"/>
      <c r="H24" s="264">
        <f t="shared" si="0"/>
        <v>0</v>
      </c>
      <c r="I24" s="264"/>
      <c r="J24" s="264"/>
      <c r="K24" s="265">
        <f t="shared" si="1"/>
        <v>0</v>
      </c>
      <c r="L24" s="266">
        <f t="shared" si="2"/>
        <v>0</v>
      </c>
      <c r="M24" s="264">
        <f t="shared" si="3"/>
        <v>0</v>
      </c>
      <c r="N24" s="264">
        <f t="shared" si="4"/>
        <v>0</v>
      </c>
      <c r="O24" s="264">
        <f t="shared" si="5"/>
        <v>0</v>
      </c>
      <c r="P24" s="265">
        <f t="shared" si="6"/>
        <v>0</v>
      </c>
      <c r="Q24" s="82"/>
    </row>
    <row r="25" spans="1:17" ht="22.5" x14ac:dyDescent="0.2">
      <c r="A25" s="112">
        <v>12</v>
      </c>
      <c r="B25" s="113"/>
      <c r="C25" s="98" t="s">
        <v>166</v>
      </c>
      <c r="D25" s="96"/>
      <c r="E25" s="80"/>
      <c r="F25" s="266"/>
      <c r="G25" s="264"/>
      <c r="H25" s="264">
        <f t="shared" si="0"/>
        <v>0</v>
      </c>
      <c r="I25" s="264"/>
      <c r="J25" s="264"/>
      <c r="K25" s="265">
        <f t="shared" si="1"/>
        <v>0</v>
      </c>
      <c r="L25" s="266">
        <f t="shared" si="2"/>
        <v>0</v>
      </c>
      <c r="M25" s="264">
        <f t="shared" si="3"/>
        <v>0</v>
      </c>
      <c r="N25" s="264">
        <f t="shared" si="4"/>
        <v>0</v>
      </c>
      <c r="O25" s="264">
        <f t="shared" si="5"/>
        <v>0</v>
      </c>
      <c r="P25" s="265">
        <f t="shared" si="6"/>
        <v>0</v>
      </c>
    </row>
    <row r="26" spans="1:17" ht="67.5" x14ac:dyDescent="0.2">
      <c r="A26" s="112">
        <v>13</v>
      </c>
      <c r="B26" s="365" t="s">
        <v>176</v>
      </c>
      <c r="C26" s="267" t="s">
        <v>168</v>
      </c>
      <c r="D26" s="87" t="s">
        <v>75</v>
      </c>
      <c r="E26" s="93">
        <v>1</v>
      </c>
      <c r="F26" s="266"/>
      <c r="G26" s="264"/>
      <c r="H26" s="264">
        <f t="shared" si="0"/>
        <v>0</v>
      </c>
      <c r="I26" s="264"/>
      <c r="J26" s="264"/>
      <c r="K26" s="265">
        <f t="shared" si="1"/>
        <v>0</v>
      </c>
      <c r="L26" s="266">
        <f t="shared" si="2"/>
        <v>0</v>
      </c>
      <c r="M26" s="264">
        <f t="shared" si="3"/>
        <v>0</v>
      </c>
      <c r="N26" s="264">
        <f t="shared" si="4"/>
        <v>0</v>
      </c>
      <c r="O26" s="264">
        <f t="shared" si="5"/>
        <v>0</v>
      </c>
      <c r="P26" s="265">
        <f t="shared" si="6"/>
        <v>0</v>
      </c>
    </row>
    <row r="27" spans="1:17" ht="22.5" x14ac:dyDescent="0.2">
      <c r="A27" s="112">
        <v>14</v>
      </c>
      <c r="B27" s="366"/>
      <c r="C27" s="267" t="s">
        <v>169</v>
      </c>
      <c r="D27" s="85" t="s">
        <v>105</v>
      </c>
      <c r="E27" s="93">
        <v>900.62</v>
      </c>
      <c r="F27" s="266"/>
      <c r="G27" s="264"/>
      <c r="H27" s="264">
        <f t="shared" si="0"/>
        <v>0</v>
      </c>
      <c r="I27" s="264"/>
      <c r="J27" s="264"/>
      <c r="K27" s="265">
        <f t="shared" si="1"/>
        <v>0</v>
      </c>
      <c r="L27" s="266">
        <f t="shared" si="2"/>
        <v>0</v>
      </c>
      <c r="M27" s="264">
        <f t="shared" si="3"/>
        <v>0</v>
      </c>
      <c r="N27" s="264">
        <f t="shared" si="4"/>
        <v>0</v>
      </c>
      <c r="O27" s="264">
        <f t="shared" si="5"/>
        <v>0</v>
      </c>
      <c r="P27" s="265">
        <f t="shared" si="6"/>
        <v>0</v>
      </c>
      <c r="Q27" s="18"/>
    </row>
    <row r="28" spans="1:17" s="82" customFormat="1" ht="22.5" x14ac:dyDescent="0.2">
      <c r="A28" s="162">
        <v>15</v>
      </c>
      <c r="B28" s="366"/>
      <c r="C28" s="267" t="s">
        <v>167</v>
      </c>
      <c r="D28" s="96" t="s">
        <v>105</v>
      </c>
      <c r="E28" s="202">
        <v>900.62</v>
      </c>
      <c r="F28" s="266"/>
      <c r="G28" s="264"/>
      <c r="H28" s="264">
        <f t="shared" si="0"/>
        <v>0</v>
      </c>
      <c r="I28" s="264"/>
      <c r="J28" s="264"/>
      <c r="K28" s="265">
        <f t="shared" si="1"/>
        <v>0</v>
      </c>
      <c r="L28" s="266">
        <f t="shared" si="2"/>
        <v>0</v>
      </c>
      <c r="M28" s="264">
        <f t="shared" si="3"/>
        <v>0</v>
      </c>
      <c r="N28" s="264">
        <f t="shared" si="4"/>
        <v>0</v>
      </c>
      <c r="O28" s="264">
        <f t="shared" si="5"/>
        <v>0</v>
      </c>
      <c r="P28" s="265">
        <f t="shared" si="6"/>
        <v>0</v>
      </c>
      <c r="Q28" s="203"/>
    </row>
    <row r="29" spans="1:17" ht="22.5" x14ac:dyDescent="0.2">
      <c r="A29" s="112">
        <v>16</v>
      </c>
      <c r="B29" s="366"/>
      <c r="C29" s="268" t="s">
        <v>170</v>
      </c>
      <c r="D29" s="87" t="s">
        <v>110</v>
      </c>
      <c r="E29" s="88">
        <f>E30*4.5</f>
        <v>4052.79</v>
      </c>
      <c r="F29" s="266"/>
      <c r="G29" s="264"/>
      <c r="H29" s="264">
        <f t="shared" si="0"/>
        <v>0</v>
      </c>
      <c r="I29" s="264"/>
      <c r="J29" s="264"/>
      <c r="K29" s="265">
        <f t="shared" si="1"/>
        <v>0</v>
      </c>
      <c r="L29" s="266">
        <f t="shared" si="2"/>
        <v>0</v>
      </c>
      <c r="M29" s="264">
        <f t="shared" si="3"/>
        <v>0</v>
      </c>
      <c r="N29" s="264">
        <f t="shared" si="4"/>
        <v>0</v>
      </c>
      <c r="O29" s="264">
        <f t="shared" si="5"/>
        <v>0</v>
      </c>
      <c r="P29" s="265">
        <f t="shared" si="6"/>
        <v>0</v>
      </c>
      <c r="Q29" s="18"/>
    </row>
    <row r="30" spans="1:17" ht="23.25" thickBot="1" x14ac:dyDescent="0.25">
      <c r="A30" s="112">
        <v>17</v>
      </c>
      <c r="B30" s="366"/>
      <c r="C30" s="268" t="s">
        <v>132</v>
      </c>
      <c r="D30" s="85" t="s">
        <v>105</v>
      </c>
      <c r="E30" s="93">
        <v>900.62</v>
      </c>
      <c r="F30" s="266"/>
      <c r="G30" s="264"/>
      <c r="H30" s="264">
        <f t="shared" si="0"/>
        <v>0</v>
      </c>
      <c r="I30" s="264"/>
      <c r="J30" s="264"/>
      <c r="K30" s="265">
        <f t="shared" si="1"/>
        <v>0</v>
      </c>
      <c r="L30" s="266">
        <f t="shared" si="2"/>
        <v>0</v>
      </c>
      <c r="M30" s="264">
        <f t="shared" si="3"/>
        <v>0</v>
      </c>
      <c r="N30" s="264">
        <f t="shared" si="4"/>
        <v>0</v>
      </c>
      <c r="O30" s="264">
        <f t="shared" si="5"/>
        <v>0</v>
      </c>
      <c r="P30" s="265">
        <f t="shared" si="6"/>
        <v>0</v>
      </c>
      <c r="Q30" s="18"/>
    </row>
    <row r="31" spans="1:17" ht="12" thickBot="1" x14ac:dyDescent="0.25">
      <c r="A31" s="346" t="s">
        <v>293</v>
      </c>
      <c r="B31" s="339"/>
      <c r="C31" s="339"/>
      <c r="D31" s="339"/>
      <c r="E31" s="339"/>
      <c r="F31" s="339"/>
      <c r="G31" s="339"/>
      <c r="H31" s="339"/>
      <c r="I31" s="339"/>
      <c r="J31" s="339"/>
      <c r="K31" s="340"/>
      <c r="L31" s="116">
        <f>SUM(L14:L30)</f>
        <v>0</v>
      </c>
      <c r="M31" s="117">
        <f>SUM(M14:M30)</f>
        <v>0</v>
      </c>
      <c r="N31" s="117">
        <f>SUM(N14:N30)</f>
        <v>0</v>
      </c>
      <c r="O31" s="117">
        <f>SUM(O14:O30)</f>
        <v>0</v>
      </c>
      <c r="P31" s="118">
        <f>SUM(P14:P30)</f>
        <v>0</v>
      </c>
    </row>
    <row r="32" spans="1:17" x14ac:dyDescent="0.2">
      <c r="A32" s="14"/>
      <c r="B32" s="14"/>
      <c r="C32" s="14"/>
      <c r="D32" s="14"/>
      <c r="E32" s="14"/>
      <c r="F32" s="14"/>
      <c r="G32" s="14"/>
      <c r="H32" s="14"/>
      <c r="I32" s="14"/>
      <c r="J32" s="14"/>
      <c r="K32" s="14"/>
      <c r="L32" s="14"/>
      <c r="M32" s="14"/>
      <c r="N32" s="14"/>
      <c r="O32" s="14"/>
      <c r="P32" s="14"/>
    </row>
    <row r="33" spans="1:16" x14ac:dyDescent="0.2">
      <c r="A33" s="14"/>
      <c r="B33" s="14"/>
      <c r="C33" s="14"/>
      <c r="D33" s="14"/>
      <c r="E33" s="14"/>
      <c r="F33" s="14"/>
      <c r="G33" s="14"/>
      <c r="H33" s="14"/>
      <c r="I33" s="14"/>
      <c r="J33" s="14"/>
      <c r="K33" s="14"/>
      <c r="L33" s="14"/>
      <c r="M33" s="14"/>
      <c r="N33" s="14"/>
      <c r="O33" s="14"/>
      <c r="P33" s="14"/>
    </row>
    <row r="34" spans="1:16" x14ac:dyDescent="0.2">
      <c r="A34" s="1" t="s">
        <v>14</v>
      </c>
      <c r="B34" s="14"/>
      <c r="C34" s="336">
        <f>'Kops a'!C35:H35</f>
        <v>0</v>
      </c>
      <c r="D34" s="336"/>
      <c r="E34" s="336"/>
      <c r="F34" s="336"/>
      <c r="G34" s="336"/>
      <c r="H34" s="336"/>
      <c r="I34" s="14"/>
      <c r="J34" s="14"/>
      <c r="K34" s="14"/>
      <c r="L34" s="14"/>
      <c r="M34" s="14"/>
      <c r="N34" s="14"/>
      <c r="O34" s="14"/>
      <c r="P34" s="14"/>
    </row>
    <row r="35" spans="1:16" x14ac:dyDescent="0.2">
      <c r="A35" s="14"/>
      <c r="B35" s="14"/>
      <c r="C35" s="272" t="s">
        <v>15</v>
      </c>
      <c r="D35" s="272"/>
      <c r="E35" s="272"/>
      <c r="F35" s="272"/>
      <c r="G35" s="272"/>
      <c r="H35" s="272"/>
      <c r="I35" s="14"/>
      <c r="J35" s="14"/>
      <c r="K35" s="14"/>
      <c r="L35" s="14"/>
      <c r="M35" s="14"/>
      <c r="N35" s="14"/>
      <c r="O35" s="14"/>
      <c r="P35" s="14"/>
    </row>
    <row r="36" spans="1:16" x14ac:dyDescent="0.2">
      <c r="A36" s="14"/>
      <c r="B36" s="14"/>
      <c r="C36" s="14"/>
      <c r="D36" s="14"/>
      <c r="E36" s="14"/>
      <c r="F36" s="14"/>
      <c r="G36" s="14"/>
      <c r="H36" s="14"/>
      <c r="I36" s="14"/>
      <c r="J36" s="14"/>
      <c r="K36" s="14"/>
      <c r="L36" s="14"/>
      <c r="M36" s="14"/>
      <c r="N36" s="14"/>
      <c r="O36" s="14"/>
      <c r="P36" s="14"/>
    </row>
    <row r="37" spans="1:16" x14ac:dyDescent="0.2">
      <c r="A37" s="69" t="str">
        <f>'Kops a'!A38</f>
        <v>Tāme sastādīta 2021. gada __. _________</v>
      </c>
      <c r="B37" s="70"/>
      <c r="C37" s="70"/>
      <c r="D37" s="70"/>
      <c r="E37" s="14"/>
      <c r="F37" s="14"/>
      <c r="G37" s="14"/>
      <c r="H37" s="14"/>
      <c r="I37" s="14"/>
      <c r="J37" s="14"/>
      <c r="K37" s="14"/>
      <c r="L37" s="14"/>
      <c r="M37" s="14"/>
      <c r="N37" s="14"/>
      <c r="O37" s="14"/>
      <c r="P37" s="14"/>
    </row>
    <row r="38" spans="1:16" x14ac:dyDescent="0.2">
      <c r="A38" s="14"/>
      <c r="B38" s="14"/>
      <c r="C38" s="14"/>
      <c r="D38" s="14"/>
      <c r="E38" s="14"/>
      <c r="F38" s="14"/>
      <c r="G38" s="14"/>
      <c r="H38" s="14"/>
      <c r="I38" s="14"/>
      <c r="J38" s="14"/>
      <c r="K38" s="14"/>
      <c r="L38" s="14"/>
      <c r="M38" s="14"/>
      <c r="N38" s="14"/>
      <c r="O38" s="14"/>
      <c r="P38" s="14"/>
    </row>
    <row r="39" spans="1:16" x14ac:dyDescent="0.2">
      <c r="A39" s="1" t="s">
        <v>37</v>
      </c>
      <c r="B39" s="14"/>
      <c r="C39" s="336">
        <f>'Kops a'!C40:H40</f>
        <v>0</v>
      </c>
      <c r="D39" s="336"/>
      <c r="E39" s="336"/>
      <c r="F39" s="336"/>
      <c r="G39" s="336"/>
      <c r="H39" s="336"/>
      <c r="I39" s="14"/>
      <c r="J39" s="14"/>
      <c r="K39" s="14"/>
      <c r="L39" s="14"/>
      <c r="M39" s="14"/>
      <c r="N39" s="14"/>
      <c r="O39" s="14"/>
      <c r="P39" s="14"/>
    </row>
    <row r="40" spans="1:16" x14ac:dyDescent="0.2">
      <c r="A40" s="14"/>
      <c r="B40" s="14"/>
      <c r="C40" s="272" t="s">
        <v>15</v>
      </c>
      <c r="D40" s="272"/>
      <c r="E40" s="272"/>
      <c r="F40" s="272"/>
      <c r="G40" s="272"/>
      <c r="H40" s="272"/>
      <c r="I40" s="14"/>
      <c r="J40" s="14"/>
      <c r="K40" s="14"/>
      <c r="L40" s="14"/>
      <c r="M40" s="14"/>
      <c r="N40" s="14"/>
      <c r="O40" s="14"/>
      <c r="P40" s="14"/>
    </row>
    <row r="41" spans="1:16" x14ac:dyDescent="0.2">
      <c r="A41" s="14"/>
      <c r="B41" s="14"/>
      <c r="C41" s="14"/>
      <c r="D41" s="14"/>
      <c r="E41" s="14"/>
      <c r="F41" s="14"/>
      <c r="G41" s="14"/>
      <c r="H41" s="14"/>
      <c r="I41" s="14"/>
      <c r="J41" s="14"/>
      <c r="K41" s="14"/>
      <c r="L41" s="14"/>
      <c r="M41" s="14"/>
      <c r="N41" s="14"/>
      <c r="O41" s="14"/>
      <c r="P41" s="14"/>
    </row>
    <row r="42" spans="1:16" x14ac:dyDescent="0.2">
      <c r="A42" s="69" t="s">
        <v>54</v>
      </c>
      <c r="B42" s="70"/>
      <c r="C42" s="74">
        <f>'Kops a'!C43</f>
        <v>0</v>
      </c>
      <c r="D42" s="42"/>
      <c r="E42" s="14"/>
      <c r="F42" s="14"/>
      <c r="G42" s="14"/>
      <c r="H42" s="14"/>
      <c r="I42" s="14"/>
      <c r="J42" s="14"/>
      <c r="K42" s="14"/>
      <c r="L42" s="14"/>
      <c r="M42" s="14"/>
      <c r="N42" s="14"/>
      <c r="O42" s="14"/>
      <c r="P42" s="14"/>
    </row>
    <row r="43" spans="1:16" x14ac:dyDescent="0.2">
      <c r="A43" s="14"/>
      <c r="B43" s="14"/>
      <c r="C43" s="14"/>
      <c r="D43" s="14"/>
      <c r="E43" s="14"/>
      <c r="F43" s="14"/>
      <c r="G43" s="14"/>
      <c r="H43" s="14"/>
      <c r="I43" s="14"/>
      <c r="J43" s="14"/>
      <c r="K43" s="14"/>
      <c r="L43" s="14"/>
      <c r="M43" s="14"/>
      <c r="N43" s="14"/>
      <c r="O43" s="14"/>
      <c r="P43" s="14"/>
    </row>
  </sheetData>
  <mergeCells count="25">
    <mergeCell ref="C40:H40"/>
    <mergeCell ref="C4:I4"/>
    <mergeCell ref="F12:K12"/>
    <mergeCell ref="A9:F9"/>
    <mergeCell ref="J9:M9"/>
    <mergeCell ref="D8:L8"/>
    <mergeCell ref="A31:K31"/>
    <mergeCell ref="C34:H34"/>
    <mergeCell ref="C35:H35"/>
    <mergeCell ref="C39:H39"/>
    <mergeCell ref="B20:B24"/>
    <mergeCell ref="B26:B30"/>
    <mergeCell ref="B17:B18"/>
    <mergeCell ref="N9:O9"/>
    <mergeCell ref="A12:A13"/>
    <mergeCell ref="B12:B13"/>
    <mergeCell ref="C12:C13"/>
    <mergeCell ref="D12:D13"/>
    <mergeCell ref="E12:E13"/>
    <mergeCell ref="L12:P12"/>
    <mergeCell ref="C2:I2"/>
    <mergeCell ref="C3:I3"/>
    <mergeCell ref="D5:L5"/>
    <mergeCell ref="D6:L6"/>
    <mergeCell ref="D7:L7"/>
  </mergeCells>
  <conditionalFormatting sqref="D15:E16 A15:B15 C17:E17 B19:B20 B25:B26 B16 A16:A30">
    <cfRule type="cellIs" dxfId="194" priority="71" operator="equal">
      <formula>0</formula>
    </cfRule>
  </conditionalFormatting>
  <conditionalFormatting sqref="N9:O9">
    <cfRule type="cellIs" dxfId="193" priority="70" operator="equal">
      <formula>0</formula>
    </cfRule>
  </conditionalFormatting>
  <conditionalFormatting sqref="C2:I2">
    <cfRule type="cellIs" dxfId="192" priority="67" operator="equal">
      <formula>0</formula>
    </cfRule>
  </conditionalFormatting>
  <conditionalFormatting sqref="O10">
    <cfRule type="cellIs" dxfId="191" priority="66" operator="equal">
      <formula>"20__. gada __. _________"</formula>
    </cfRule>
  </conditionalFormatting>
  <conditionalFormatting sqref="A31:K31">
    <cfRule type="containsText" dxfId="190" priority="65" operator="containsText" text="Tiešās izmaksas kopā, t. sk. darba devēja sociālais nodoklis __.__% ">
      <formula>NOT(ISERROR(SEARCH("Tiešās izmaksas kopā, t. sk. darba devēja sociālais nodoklis __.__% ",A31)))</formula>
    </cfRule>
  </conditionalFormatting>
  <conditionalFormatting sqref="L31:P31">
    <cfRule type="cellIs" dxfId="189" priority="60" operator="equal">
      <formula>0</formula>
    </cfRule>
  </conditionalFormatting>
  <conditionalFormatting sqref="C4:I4">
    <cfRule type="cellIs" dxfId="188" priority="59" operator="equal">
      <formula>0</formula>
    </cfRule>
  </conditionalFormatting>
  <conditionalFormatting sqref="C15">
    <cfRule type="cellIs" dxfId="187" priority="58" operator="equal">
      <formula>0</formula>
    </cfRule>
  </conditionalFormatting>
  <conditionalFormatting sqref="D5:L8">
    <cfRule type="cellIs" dxfId="186" priority="56" operator="equal">
      <formula>0</formula>
    </cfRule>
  </conditionalFormatting>
  <conditionalFormatting sqref="A14:B14 D14:E14">
    <cfRule type="cellIs" dxfId="185" priority="55" operator="equal">
      <formula>0</formula>
    </cfRule>
  </conditionalFormatting>
  <conditionalFormatting sqref="C14">
    <cfRule type="cellIs" dxfId="184" priority="54" operator="equal">
      <formula>0</formula>
    </cfRule>
  </conditionalFormatting>
  <conditionalFormatting sqref="P10">
    <cfRule type="cellIs" dxfId="183" priority="52" operator="equal">
      <formula>"20__. gada __. _________"</formula>
    </cfRule>
  </conditionalFormatting>
  <conditionalFormatting sqref="C39:H39">
    <cfRule type="cellIs" dxfId="182" priority="49" operator="equal">
      <formula>0</formula>
    </cfRule>
  </conditionalFormatting>
  <conditionalFormatting sqref="C34:H34">
    <cfRule type="cellIs" dxfId="181" priority="48" operator="equal">
      <formula>0</formula>
    </cfRule>
  </conditionalFormatting>
  <conditionalFormatting sqref="C39:H39 C42 C34:H34">
    <cfRule type="cellIs" dxfId="180" priority="47" operator="equal">
      <formula>0</formula>
    </cfRule>
  </conditionalFormatting>
  <conditionalFormatting sqref="D1">
    <cfRule type="cellIs" dxfId="179" priority="46" operator="equal">
      <formula>0</formula>
    </cfRule>
  </conditionalFormatting>
  <conditionalFormatting sqref="C19:E20 C25:E25">
    <cfRule type="cellIs" dxfId="178" priority="45" operator="equal">
      <formula>0</formula>
    </cfRule>
  </conditionalFormatting>
  <conditionalFormatting sqref="C16">
    <cfRule type="cellIs" dxfId="177" priority="44" operator="equal">
      <formula>0</formula>
    </cfRule>
  </conditionalFormatting>
  <conditionalFormatting sqref="A9:F9">
    <cfRule type="containsText" dxfId="176" priority="30" operator="containsText" text="Tāme sastādīta  20__. gada tirgus cenās, pamatojoties uz ___ daļas rasējumiem">
      <formula>NOT(ISERROR(SEARCH("Tāme sastādīta  20__. gada tirgus cenās, pamatojoties uz ___ daļas rasējumiem",A9)))</formula>
    </cfRule>
  </conditionalFormatting>
  <conditionalFormatting sqref="C23:C24">
    <cfRule type="cellIs" dxfId="175" priority="28" operator="equal">
      <formula>0</formula>
    </cfRule>
  </conditionalFormatting>
  <conditionalFormatting sqref="C21">
    <cfRule type="cellIs" dxfId="174" priority="29" operator="equal">
      <formula>0</formula>
    </cfRule>
  </conditionalFormatting>
  <conditionalFormatting sqref="C27">
    <cfRule type="cellIs" dxfId="173" priority="27" operator="equal">
      <formula>0</formula>
    </cfRule>
  </conditionalFormatting>
  <conditionalFormatting sqref="C26">
    <cfRule type="cellIs" dxfId="172" priority="26" operator="equal">
      <formula>0</formula>
    </cfRule>
  </conditionalFormatting>
  <conditionalFormatting sqref="F14:G30 I14:J30">
    <cfRule type="cellIs" dxfId="171" priority="2" operator="equal">
      <formula>0</formula>
    </cfRule>
  </conditionalFormatting>
  <conditionalFormatting sqref="H14:H30 K14:P30">
    <cfRule type="cellIs" dxfId="170" priority="1" operator="equal">
      <formula>0</formula>
    </cfRule>
  </conditionalFormatting>
  <pageMargins left="1.2649999999999999" right="0.7" top="0.75" bottom="0.75" header="0.3" footer="0.3"/>
  <pageSetup paperSize="9" scale="88"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51" operator="containsText" id="{DC7EA987-A541-4A14-8BBA-80430C8D8797}">
            <xm:f>NOT(ISERROR(SEARCH("Tāme sastādīta ____. gada ___. ______________",A37)))</xm:f>
            <xm:f>"Tāme sastādīta ____. gada ___. ______________"</xm:f>
            <x14:dxf>
              <font>
                <color auto="1"/>
              </font>
              <fill>
                <patternFill>
                  <bgColor rgb="FFC6EFCE"/>
                </patternFill>
              </fill>
            </x14:dxf>
          </x14:cfRule>
          <xm:sqref>A37</xm:sqref>
        </x14:conditionalFormatting>
        <x14:conditionalFormatting xmlns:xm="http://schemas.microsoft.com/office/excel/2006/main">
          <x14:cfRule type="containsText" priority="50" operator="containsText" id="{ACDA78AF-73B6-4D16-9157-A1B6B42F0CA3}">
            <xm:f>NOT(ISERROR(SEARCH("Sertifikāta Nr. _________________________________",A42)))</xm:f>
            <xm:f>"Sertifikāta Nr. _________________________________"</xm:f>
            <x14:dxf>
              <font>
                <color auto="1"/>
              </font>
              <fill>
                <patternFill>
                  <bgColor rgb="FFC6EFCE"/>
                </patternFill>
              </fill>
            </x14:dxf>
          </x14:cfRule>
          <xm:sqref>A42</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pageSetUpPr fitToPage="1"/>
  </sheetPr>
  <dimension ref="A1:U59"/>
  <sheetViews>
    <sheetView view="pageBreakPreview" topLeftCell="A3" zoomScale="60" zoomScaleNormal="100" workbookViewId="0">
      <selection activeCell="T49" sqref="T49"/>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0"/>
      <c r="B1" s="20"/>
      <c r="C1" s="25" t="s">
        <v>38</v>
      </c>
      <c r="D1" s="43">
        <f>'Kops a'!A20</f>
        <v>6</v>
      </c>
      <c r="E1" s="20"/>
      <c r="F1" s="20"/>
      <c r="G1" s="20"/>
      <c r="H1" s="20"/>
      <c r="I1" s="20"/>
      <c r="J1" s="20"/>
      <c r="N1" s="24"/>
      <c r="O1" s="25"/>
      <c r="P1" s="26"/>
    </row>
    <row r="2" spans="1:16" x14ac:dyDescent="0.2">
      <c r="A2" s="27"/>
      <c r="B2" s="27"/>
      <c r="C2" s="319" t="s">
        <v>258</v>
      </c>
      <c r="D2" s="319"/>
      <c r="E2" s="319"/>
      <c r="F2" s="319"/>
      <c r="G2" s="319"/>
      <c r="H2" s="319"/>
      <c r="I2" s="319"/>
      <c r="J2" s="27"/>
    </row>
    <row r="3" spans="1:16" x14ac:dyDescent="0.2">
      <c r="A3" s="28"/>
      <c r="B3" s="28"/>
      <c r="C3" s="281" t="s">
        <v>17</v>
      </c>
      <c r="D3" s="281"/>
      <c r="E3" s="281"/>
      <c r="F3" s="281"/>
      <c r="G3" s="281"/>
      <c r="H3" s="281"/>
      <c r="I3" s="281"/>
      <c r="J3" s="28"/>
    </row>
    <row r="4" spans="1:16" x14ac:dyDescent="0.2">
      <c r="A4" s="28"/>
      <c r="B4" s="28"/>
      <c r="C4" s="320" t="s">
        <v>52</v>
      </c>
      <c r="D4" s="320"/>
      <c r="E4" s="320"/>
      <c r="F4" s="320"/>
      <c r="G4" s="320"/>
      <c r="H4" s="320"/>
      <c r="I4" s="320"/>
      <c r="J4" s="28"/>
    </row>
    <row r="5" spans="1:16" x14ac:dyDescent="0.2">
      <c r="A5" s="20"/>
      <c r="B5" s="20"/>
      <c r="C5" s="25" t="s">
        <v>5</v>
      </c>
      <c r="D5" s="333" t="str">
        <f>'Kops a'!D6</f>
        <v>Daudzdzīvokļu dzīvojamās ēkas energoefektivitātes paaugstināšana</v>
      </c>
      <c r="E5" s="333"/>
      <c r="F5" s="333"/>
      <c r="G5" s="333"/>
      <c r="H5" s="333"/>
      <c r="I5" s="333"/>
      <c r="J5" s="333"/>
      <c r="K5" s="333"/>
      <c r="L5" s="333"/>
      <c r="M5" s="14"/>
      <c r="N5" s="14"/>
      <c r="O5" s="14"/>
      <c r="P5" s="14"/>
    </row>
    <row r="6" spans="1:16" x14ac:dyDescent="0.2">
      <c r="A6" s="20"/>
      <c r="B6" s="20"/>
      <c r="C6" s="25" t="s">
        <v>6</v>
      </c>
      <c r="D6" s="333" t="str">
        <f>'Kops a'!D7</f>
        <v>Daudzdzīvokļu dzīvojamās ēkas energoefektivitātes paaugstināšana</v>
      </c>
      <c r="E6" s="333"/>
      <c r="F6" s="333"/>
      <c r="G6" s="333"/>
      <c r="H6" s="333"/>
      <c r="I6" s="333"/>
      <c r="J6" s="333"/>
      <c r="K6" s="333"/>
      <c r="L6" s="333"/>
      <c r="M6" s="14"/>
      <c r="N6" s="14"/>
      <c r="O6" s="14"/>
      <c r="P6" s="14"/>
    </row>
    <row r="7" spans="1:16" x14ac:dyDescent="0.2">
      <c r="A7" s="20"/>
      <c r="B7" s="20"/>
      <c r="C7" s="25" t="s">
        <v>7</v>
      </c>
      <c r="D7" s="333" t="str">
        <f>'Kops a'!D8</f>
        <v>Jelgavas iela 24, Olaine, Olaines novads, LV-2114</v>
      </c>
      <c r="E7" s="333"/>
      <c r="F7" s="333"/>
      <c r="G7" s="333"/>
      <c r="H7" s="333"/>
      <c r="I7" s="333"/>
      <c r="J7" s="333"/>
      <c r="K7" s="333"/>
      <c r="L7" s="333"/>
      <c r="M7" s="14"/>
      <c r="N7" s="14"/>
      <c r="O7" s="14"/>
      <c r="P7" s="14"/>
    </row>
    <row r="8" spans="1:16" x14ac:dyDescent="0.2">
      <c r="A8" s="20"/>
      <c r="B8" s="20"/>
      <c r="C8" s="4" t="s">
        <v>20</v>
      </c>
      <c r="D8" s="333" t="str">
        <f>'Kops a'!D9</f>
        <v>Iepirkums Nr. AS OŪS 2021/11_E</v>
      </c>
      <c r="E8" s="333"/>
      <c r="F8" s="333"/>
      <c r="G8" s="333"/>
      <c r="H8" s="333"/>
      <c r="I8" s="333"/>
      <c r="J8" s="333"/>
      <c r="K8" s="333"/>
      <c r="L8" s="333"/>
      <c r="M8" s="14"/>
      <c r="N8" s="14"/>
      <c r="O8" s="14"/>
      <c r="P8" s="14"/>
    </row>
    <row r="9" spans="1:16" ht="11.25" customHeight="1" x14ac:dyDescent="0.2">
      <c r="A9" s="321" t="s">
        <v>300</v>
      </c>
      <c r="B9" s="321"/>
      <c r="C9" s="321"/>
      <c r="D9" s="321"/>
      <c r="E9" s="321"/>
      <c r="F9" s="321"/>
      <c r="G9" s="29"/>
      <c r="H9" s="29"/>
      <c r="I9" s="29"/>
      <c r="J9" s="325" t="s">
        <v>39</v>
      </c>
      <c r="K9" s="325"/>
      <c r="L9" s="325"/>
      <c r="M9" s="325"/>
      <c r="N9" s="332">
        <f>P47</f>
        <v>0</v>
      </c>
      <c r="O9" s="332"/>
      <c r="P9" s="29"/>
    </row>
    <row r="10" spans="1:16" x14ac:dyDescent="0.2">
      <c r="A10" s="30"/>
      <c r="B10" s="31"/>
      <c r="C10" s="4"/>
      <c r="D10" s="20"/>
      <c r="E10" s="20"/>
      <c r="F10" s="20"/>
      <c r="G10" s="20"/>
      <c r="H10" s="20"/>
      <c r="I10" s="20"/>
      <c r="J10" s="20"/>
      <c r="K10" s="20"/>
      <c r="L10" s="27"/>
      <c r="M10" s="27"/>
      <c r="O10" s="72"/>
      <c r="P10" s="71" t="str">
        <f>A53</f>
        <v>Tāme sastādīta 2021. gada __. _________</v>
      </c>
    </row>
    <row r="11" spans="1:16" ht="12" thickBot="1" x14ac:dyDescent="0.25">
      <c r="A11" s="30"/>
      <c r="B11" s="31"/>
      <c r="C11" s="4"/>
      <c r="D11" s="20"/>
      <c r="E11" s="20"/>
      <c r="F11" s="20"/>
      <c r="G11" s="20"/>
      <c r="H11" s="20"/>
      <c r="I11" s="20"/>
      <c r="J11" s="20"/>
      <c r="K11" s="20"/>
      <c r="L11" s="32"/>
      <c r="M11" s="32"/>
      <c r="N11" s="33"/>
      <c r="O11" s="24"/>
      <c r="P11" s="20"/>
    </row>
    <row r="12" spans="1:16" x14ac:dyDescent="0.2">
      <c r="A12" s="293" t="s">
        <v>23</v>
      </c>
      <c r="B12" s="326" t="s">
        <v>40</v>
      </c>
      <c r="C12" s="328" t="s">
        <v>41</v>
      </c>
      <c r="D12" s="330" t="s">
        <v>42</v>
      </c>
      <c r="E12" s="334" t="s">
        <v>43</v>
      </c>
      <c r="F12" s="344" t="s">
        <v>44</v>
      </c>
      <c r="G12" s="328"/>
      <c r="H12" s="328"/>
      <c r="I12" s="328"/>
      <c r="J12" s="328"/>
      <c r="K12" s="345"/>
      <c r="L12" s="344" t="s">
        <v>45</v>
      </c>
      <c r="M12" s="328"/>
      <c r="N12" s="328"/>
      <c r="O12" s="328"/>
      <c r="P12" s="345"/>
    </row>
    <row r="13" spans="1:16" ht="126.75" customHeight="1" thickBot="1" x14ac:dyDescent="0.25">
      <c r="A13" s="294"/>
      <c r="B13" s="327"/>
      <c r="C13" s="329"/>
      <c r="D13" s="331"/>
      <c r="E13" s="335"/>
      <c r="F13" s="173" t="s">
        <v>46</v>
      </c>
      <c r="G13" s="175" t="s">
        <v>47</v>
      </c>
      <c r="H13" s="175" t="s">
        <v>48</v>
      </c>
      <c r="I13" s="175" t="s">
        <v>49</v>
      </c>
      <c r="J13" s="175" t="s">
        <v>50</v>
      </c>
      <c r="K13" s="182" t="s">
        <v>51</v>
      </c>
      <c r="L13" s="173" t="s">
        <v>46</v>
      </c>
      <c r="M13" s="175" t="s">
        <v>48</v>
      </c>
      <c r="N13" s="175" t="s">
        <v>49</v>
      </c>
      <c r="O13" s="175" t="s">
        <v>50</v>
      </c>
      <c r="P13" s="182" t="s">
        <v>51</v>
      </c>
    </row>
    <row r="14" spans="1:16" ht="22.5" x14ac:dyDescent="0.2">
      <c r="A14" s="198">
        <v>1</v>
      </c>
      <c r="B14" s="234"/>
      <c r="C14" s="257" t="s">
        <v>244</v>
      </c>
      <c r="D14" s="152"/>
      <c r="E14" s="180"/>
      <c r="F14" s="266"/>
      <c r="G14" s="264"/>
      <c r="H14" s="264">
        <f>ROUND(F14*G14,2)</f>
        <v>0</v>
      </c>
      <c r="I14" s="264"/>
      <c r="J14" s="264"/>
      <c r="K14" s="265">
        <f>SUM(H14:J14)</f>
        <v>0</v>
      </c>
      <c r="L14" s="266">
        <f>ROUND(E14*F14,2)</f>
        <v>0</v>
      </c>
      <c r="M14" s="264">
        <f>ROUND(H14*E14,2)</f>
        <v>0</v>
      </c>
      <c r="N14" s="264">
        <f>ROUND(I14*E14,2)</f>
        <v>0</v>
      </c>
      <c r="O14" s="264">
        <f>ROUND(J14*E14,2)</f>
        <v>0</v>
      </c>
      <c r="P14" s="265">
        <f>SUM(M14:O14)</f>
        <v>0</v>
      </c>
    </row>
    <row r="15" spans="1:16" x14ac:dyDescent="0.2">
      <c r="A15" s="197">
        <v>2</v>
      </c>
      <c r="B15" s="234"/>
      <c r="C15" s="161" t="s">
        <v>243</v>
      </c>
      <c r="D15" s="86" t="s">
        <v>240</v>
      </c>
      <c r="E15" s="206">
        <v>78.14</v>
      </c>
      <c r="F15" s="266"/>
      <c r="G15" s="264"/>
      <c r="H15" s="264">
        <f t="shared" ref="H15:H46" si="0">ROUND(F15*G15,2)</f>
        <v>0</v>
      </c>
      <c r="I15" s="264"/>
      <c r="J15" s="264"/>
      <c r="K15" s="265">
        <f t="shared" ref="K15:K46" si="1">SUM(H15:J15)</f>
        <v>0</v>
      </c>
      <c r="L15" s="266">
        <f t="shared" ref="L15:L46" si="2">ROUND(E15*F15,2)</f>
        <v>0</v>
      </c>
      <c r="M15" s="264">
        <f t="shared" ref="M15:M46" si="3">ROUND(H15*E15,2)</f>
        <v>0</v>
      </c>
      <c r="N15" s="264">
        <f t="shared" ref="N15:N46" si="4">ROUND(I15*E15,2)</f>
        <v>0</v>
      </c>
      <c r="O15" s="264">
        <f t="shared" ref="O15:O46" si="5">ROUND(J15*E15,2)</f>
        <v>0</v>
      </c>
      <c r="P15" s="265">
        <f t="shared" ref="P15:P46" si="6">SUM(M15:O15)</f>
        <v>0</v>
      </c>
    </row>
    <row r="16" spans="1:16" ht="22.5" x14ac:dyDescent="0.2">
      <c r="A16" s="197">
        <v>3</v>
      </c>
      <c r="B16" s="234"/>
      <c r="C16" s="161" t="s">
        <v>241</v>
      </c>
      <c r="D16" s="86" t="s">
        <v>240</v>
      </c>
      <c r="E16" s="181">
        <v>25</v>
      </c>
      <c r="F16" s="266"/>
      <c r="G16" s="264"/>
      <c r="H16" s="264">
        <f t="shared" si="0"/>
        <v>0</v>
      </c>
      <c r="I16" s="264"/>
      <c r="J16" s="264"/>
      <c r="K16" s="265">
        <f t="shared" si="1"/>
        <v>0</v>
      </c>
      <c r="L16" s="266">
        <f t="shared" si="2"/>
        <v>0</v>
      </c>
      <c r="M16" s="264">
        <f t="shared" si="3"/>
        <v>0</v>
      </c>
      <c r="N16" s="264">
        <f t="shared" si="4"/>
        <v>0</v>
      </c>
      <c r="O16" s="264">
        <f t="shared" si="5"/>
        <v>0</v>
      </c>
      <c r="P16" s="265">
        <f t="shared" si="6"/>
        <v>0</v>
      </c>
    </row>
    <row r="17" spans="1:16" ht="33.75" x14ac:dyDescent="0.2">
      <c r="A17" s="197">
        <v>4</v>
      </c>
      <c r="B17" s="234"/>
      <c r="C17" s="161" t="s">
        <v>242</v>
      </c>
      <c r="D17" s="22" t="s">
        <v>99</v>
      </c>
      <c r="E17" s="181">
        <v>195.36</v>
      </c>
      <c r="F17" s="266"/>
      <c r="G17" s="264"/>
      <c r="H17" s="264">
        <f t="shared" si="0"/>
        <v>0</v>
      </c>
      <c r="I17" s="264"/>
      <c r="J17" s="264"/>
      <c r="K17" s="265">
        <f t="shared" si="1"/>
        <v>0</v>
      </c>
      <c r="L17" s="266">
        <f t="shared" si="2"/>
        <v>0</v>
      </c>
      <c r="M17" s="264">
        <f t="shared" si="3"/>
        <v>0</v>
      </c>
      <c r="N17" s="264">
        <f t="shared" si="4"/>
        <v>0</v>
      </c>
      <c r="O17" s="264">
        <f t="shared" si="5"/>
        <v>0</v>
      </c>
      <c r="P17" s="265">
        <f t="shared" si="6"/>
        <v>0</v>
      </c>
    </row>
    <row r="18" spans="1:16" x14ac:dyDescent="0.2">
      <c r="A18" s="197">
        <v>5</v>
      </c>
      <c r="B18" s="234"/>
      <c r="C18" s="98" t="s">
        <v>197</v>
      </c>
      <c r="D18" s="181"/>
      <c r="E18" s="181"/>
      <c r="F18" s="266"/>
      <c r="G18" s="264"/>
      <c r="H18" s="264">
        <f t="shared" si="0"/>
        <v>0</v>
      </c>
      <c r="I18" s="264"/>
      <c r="J18" s="264"/>
      <c r="K18" s="265">
        <f t="shared" si="1"/>
        <v>0</v>
      </c>
      <c r="L18" s="266">
        <f t="shared" si="2"/>
        <v>0</v>
      </c>
      <c r="M18" s="264">
        <f t="shared" si="3"/>
        <v>0</v>
      </c>
      <c r="N18" s="264">
        <f t="shared" si="4"/>
        <v>0</v>
      </c>
      <c r="O18" s="264">
        <f t="shared" si="5"/>
        <v>0</v>
      </c>
      <c r="P18" s="265">
        <f t="shared" si="6"/>
        <v>0</v>
      </c>
    </row>
    <row r="19" spans="1:16" ht="22.5" x14ac:dyDescent="0.2">
      <c r="A19" s="197">
        <v>6</v>
      </c>
      <c r="B19" s="234"/>
      <c r="C19" s="97" t="s">
        <v>245</v>
      </c>
      <c r="D19" s="85" t="s">
        <v>99</v>
      </c>
      <c r="E19" s="181">
        <v>108.5</v>
      </c>
      <c r="F19" s="266"/>
      <c r="G19" s="264"/>
      <c r="H19" s="264">
        <f t="shared" si="0"/>
        <v>0</v>
      </c>
      <c r="I19" s="264"/>
      <c r="J19" s="264"/>
      <c r="K19" s="265">
        <f t="shared" si="1"/>
        <v>0</v>
      </c>
      <c r="L19" s="266">
        <f t="shared" si="2"/>
        <v>0</v>
      </c>
      <c r="M19" s="264">
        <f t="shared" si="3"/>
        <v>0</v>
      </c>
      <c r="N19" s="264">
        <f t="shared" si="4"/>
        <v>0</v>
      </c>
      <c r="O19" s="264">
        <f t="shared" si="5"/>
        <v>0</v>
      </c>
      <c r="P19" s="265">
        <f t="shared" si="6"/>
        <v>0</v>
      </c>
    </row>
    <row r="20" spans="1:16" ht="25.5" customHeight="1" x14ac:dyDescent="0.2">
      <c r="A20" s="197">
        <v>7</v>
      </c>
      <c r="B20" s="234"/>
      <c r="C20" s="97" t="s">
        <v>246</v>
      </c>
      <c r="D20" s="85" t="s">
        <v>76</v>
      </c>
      <c r="E20" s="181">
        <v>36</v>
      </c>
      <c r="F20" s="266"/>
      <c r="G20" s="264"/>
      <c r="H20" s="264">
        <f t="shared" si="0"/>
        <v>0</v>
      </c>
      <c r="I20" s="264"/>
      <c r="J20" s="264"/>
      <c r="K20" s="265">
        <f t="shared" si="1"/>
        <v>0</v>
      </c>
      <c r="L20" s="266">
        <f t="shared" si="2"/>
        <v>0</v>
      </c>
      <c r="M20" s="264">
        <f t="shared" si="3"/>
        <v>0</v>
      </c>
      <c r="N20" s="264">
        <f t="shared" si="4"/>
        <v>0</v>
      </c>
      <c r="O20" s="264">
        <f t="shared" si="5"/>
        <v>0</v>
      </c>
      <c r="P20" s="265">
        <f t="shared" si="6"/>
        <v>0</v>
      </c>
    </row>
    <row r="21" spans="1:16" ht="33.75" x14ac:dyDescent="0.2">
      <c r="A21" s="197">
        <v>8</v>
      </c>
      <c r="B21" s="234"/>
      <c r="C21" s="97" t="s">
        <v>198</v>
      </c>
      <c r="D21" s="85" t="s">
        <v>76</v>
      </c>
      <c r="E21" s="181">
        <v>36</v>
      </c>
      <c r="F21" s="266"/>
      <c r="G21" s="264"/>
      <c r="H21" s="264">
        <f t="shared" si="0"/>
        <v>0</v>
      </c>
      <c r="I21" s="264"/>
      <c r="J21" s="264"/>
      <c r="K21" s="265">
        <f t="shared" si="1"/>
        <v>0</v>
      </c>
      <c r="L21" s="266">
        <f t="shared" si="2"/>
        <v>0</v>
      </c>
      <c r="M21" s="264">
        <f t="shared" si="3"/>
        <v>0</v>
      </c>
      <c r="N21" s="264">
        <f t="shared" si="4"/>
        <v>0</v>
      </c>
      <c r="O21" s="264">
        <f t="shared" si="5"/>
        <v>0</v>
      </c>
      <c r="P21" s="265">
        <f t="shared" si="6"/>
        <v>0</v>
      </c>
    </row>
    <row r="22" spans="1:16" ht="22.5" x14ac:dyDescent="0.2">
      <c r="A22" s="197">
        <v>9</v>
      </c>
      <c r="B22" s="234"/>
      <c r="C22" s="97" t="s">
        <v>199</v>
      </c>
      <c r="D22" s="85" t="s">
        <v>76</v>
      </c>
      <c r="E22" s="181">
        <v>36</v>
      </c>
      <c r="F22" s="266"/>
      <c r="G22" s="264"/>
      <c r="H22" s="264">
        <f t="shared" si="0"/>
        <v>0</v>
      </c>
      <c r="I22" s="264"/>
      <c r="J22" s="264"/>
      <c r="K22" s="265">
        <f t="shared" si="1"/>
        <v>0</v>
      </c>
      <c r="L22" s="266">
        <f t="shared" si="2"/>
        <v>0</v>
      </c>
      <c r="M22" s="264">
        <f t="shared" si="3"/>
        <v>0</v>
      </c>
      <c r="N22" s="264">
        <f t="shared" si="4"/>
        <v>0</v>
      </c>
      <c r="O22" s="264">
        <f t="shared" si="5"/>
        <v>0</v>
      </c>
      <c r="P22" s="265">
        <f t="shared" si="6"/>
        <v>0</v>
      </c>
    </row>
    <row r="23" spans="1:16" s="82" customFormat="1" x14ac:dyDescent="0.2">
      <c r="A23" s="197">
        <v>10</v>
      </c>
      <c r="B23" s="234"/>
      <c r="C23" s="97" t="s">
        <v>247</v>
      </c>
      <c r="D23" s="96" t="s">
        <v>76</v>
      </c>
      <c r="E23" s="181">
        <v>18</v>
      </c>
      <c r="F23" s="266"/>
      <c r="G23" s="264"/>
      <c r="H23" s="264">
        <f t="shared" si="0"/>
        <v>0</v>
      </c>
      <c r="I23" s="264"/>
      <c r="J23" s="264"/>
      <c r="K23" s="265">
        <f t="shared" si="1"/>
        <v>0</v>
      </c>
      <c r="L23" s="266">
        <f t="shared" si="2"/>
        <v>0</v>
      </c>
      <c r="M23" s="264">
        <f t="shared" si="3"/>
        <v>0</v>
      </c>
      <c r="N23" s="264">
        <f t="shared" si="4"/>
        <v>0</v>
      </c>
      <c r="O23" s="264">
        <f t="shared" si="5"/>
        <v>0</v>
      </c>
      <c r="P23" s="265">
        <f t="shared" si="6"/>
        <v>0</v>
      </c>
    </row>
    <row r="24" spans="1:16" s="236" customFormat="1" ht="22.5" x14ac:dyDescent="0.2">
      <c r="A24" s="254">
        <v>11</v>
      </c>
      <c r="B24" s="234"/>
      <c r="C24" s="242" t="s">
        <v>307</v>
      </c>
      <c r="D24" s="250"/>
      <c r="E24" s="256"/>
      <c r="F24" s="266"/>
      <c r="G24" s="264"/>
      <c r="H24" s="264">
        <f t="shared" si="0"/>
        <v>0</v>
      </c>
      <c r="I24" s="264"/>
      <c r="J24" s="264"/>
      <c r="K24" s="265">
        <f t="shared" si="1"/>
        <v>0</v>
      </c>
      <c r="L24" s="266">
        <f t="shared" si="2"/>
        <v>0</v>
      </c>
      <c r="M24" s="264">
        <f t="shared" si="3"/>
        <v>0</v>
      </c>
      <c r="N24" s="264">
        <f t="shared" si="4"/>
        <v>0</v>
      </c>
      <c r="O24" s="264">
        <f t="shared" si="5"/>
        <v>0</v>
      </c>
      <c r="P24" s="265">
        <f t="shared" si="6"/>
        <v>0</v>
      </c>
    </row>
    <row r="25" spans="1:16" s="236" customFormat="1" ht="45" x14ac:dyDescent="0.2">
      <c r="A25" s="254">
        <v>12</v>
      </c>
      <c r="B25" s="234"/>
      <c r="C25" s="260" t="s">
        <v>308</v>
      </c>
      <c r="D25" s="234" t="s">
        <v>240</v>
      </c>
      <c r="E25" s="256">
        <v>120</v>
      </c>
      <c r="F25" s="266"/>
      <c r="G25" s="264"/>
      <c r="H25" s="264">
        <f t="shared" si="0"/>
        <v>0</v>
      </c>
      <c r="I25" s="264"/>
      <c r="J25" s="264"/>
      <c r="K25" s="265">
        <f t="shared" si="1"/>
        <v>0</v>
      </c>
      <c r="L25" s="266">
        <f t="shared" si="2"/>
        <v>0</v>
      </c>
      <c r="M25" s="264">
        <f t="shared" si="3"/>
        <v>0</v>
      </c>
      <c r="N25" s="264">
        <f t="shared" si="4"/>
        <v>0</v>
      </c>
      <c r="O25" s="264">
        <f t="shared" si="5"/>
        <v>0</v>
      </c>
      <c r="P25" s="265">
        <f t="shared" si="6"/>
        <v>0</v>
      </c>
    </row>
    <row r="26" spans="1:16" s="236" customFormat="1" x14ac:dyDescent="0.2">
      <c r="A26" s="254">
        <v>13</v>
      </c>
      <c r="B26" s="234"/>
      <c r="C26" s="241" t="s">
        <v>309</v>
      </c>
      <c r="D26" s="234" t="s">
        <v>240</v>
      </c>
      <c r="E26" s="256">
        <v>60</v>
      </c>
      <c r="F26" s="266"/>
      <c r="G26" s="264"/>
      <c r="H26" s="264">
        <f t="shared" si="0"/>
        <v>0</v>
      </c>
      <c r="I26" s="264"/>
      <c r="J26" s="264"/>
      <c r="K26" s="265">
        <f t="shared" si="1"/>
        <v>0</v>
      </c>
      <c r="L26" s="266">
        <f t="shared" si="2"/>
        <v>0</v>
      </c>
      <c r="M26" s="264">
        <f t="shared" si="3"/>
        <v>0</v>
      </c>
      <c r="N26" s="264">
        <f t="shared" si="4"/>
        <v>0</v>
      </c>
      <c r="O26" s="264">
        <f t="shared" si="5"/>
        <v>0</v>
      </c>
      <c r="P26" s="265">
        <f t="shared" si="6"/>
        <v>0</v>
      </c>
    </row>
    <row r="27" spans="1:16" s="236" customFormat="1" ht="33.75" x14ac:dyDescent="0.2">
      <c r="A27" s="254">
        <v>14</v>
      </c>
      <c r="B27" s="234"/>
      <c r="C27" s="260" t="s">
        <v>310</v>
      </c>
      <c r="D27" s="240" t="s">
        <v>76</v>
      </c>
      <c r="E27" s="256">
        <v>1</v>
      </c>
      <c r="F27" s="266"/>
      <c r="G27" s="264"/>
      <c r="H27" s="264">
        <f t="shared" si="0"/>
        <v>0</v>
      </c>
      <c r="I27" s="264"/>
      <c r="J27" s="264"/>
      <c r="K27" s="265">
        <f t="shared" si="1"/>
        <v>0</v>
      </c>
      <c r="L27" s="266">
        <f t="shared" si="2"/>
        <v>0</v>
      </c>
      <c r="M27" s="264">
        <f t="shared" si="3"/>
        <v>0</v>
      </c>
      <c r="N27" s="264">
        <f t="shared" si="4"/>
        <v>0</v>
      </c>
      <c r="O27" s="264">
        <f t="shared" si="5"/>
        <v>0</v>
      </c>
      <c r="P27" s="265">
        <f t="shared" si="6"/>
        <v>0</v>
      </c>
    </row>
    <row r="28" spans="1:16" s="236" customFormat="1" ht="22.5" x14ac:dyDescent="0.2">
      <c r="A28" s="254">
        <v>15</v>
      </c>
      <c r="B28" s="234"/>
      <c r="C28" s="260" t="s">
        <v>311</v>
      </c>
      <c r="D28" s="234" t="s">
        <v>240</v>
      </c>
      <c r="E28" s="256">
        <v>62</v>
      </c>
      <c r="F28" s="266"/>
      <c r="G28" s="264"/>
      <c r="H28" s="264">
        <f t="shared" si="0"/>
        <v>0</v>
      </c>
      <c r="I28" s="264"/>
      <c r="J28" s="264"/>
      <c r="K28" s="265">
        <f t="shared" si="1"/>
        <v>0</v>
      </c>
      <c r="L28" s="266">
        <f t="shared" si="2"/>
        <v>0</v>
      </c>
      <c r="M28" s="264">
        <f t="shared" si="3"/>
        <v>0</v>
      </c>
      <c r="N28" s="264">
        <f t="shared" si="4"/>
        <v>0</v>
      </c>
      <c r="O28" s="264">
        <f t="shared" si="5"/>
        <v>0</v>
      </c>
      <c r="P28" s="265">
        <f t="shared" si="6"/>
        <v>0</v>
      </c>
    </row>
    <row r="29" spans="1:16" s="236" customFormat="1" ht="22.5" x14ac:dyDescent="0.2">
      <c r="A29" s="254">
        <v>16</v>
      </c>
      <c r="B29" s="234"/>
      <c r="C29" s="260" t="s">
        <v>312</v>
      </c>
      <c r="D29" s="234" t="s">
        <v>240</v>
      </c>
      <c r="E29" s="256">
        <v>60</v>
      </c>
      <c r="F29" s="266"/>
      <c r="G29" s="264"/>
      <c r="H29" s="264">
        <f t="shared" si="0"/>
        <v>0</v>
      </c>
      <c r="I29" s="264"/>
      <c r="J29" s="264"/>
      <c r="K29" s="265">
        <f t="shared" si="1"/>
        <v>0</v>
      </c>
      <c r="L29" s="266">
        <f t="shared" si="2"/>
        <v>0</v>
      </c>
      <c r="M29" s="264">
        <f t="shared" si="3"/>
        <v>0</v>
      </c>
      <c r="N29" s="264">
        <f t="shared" si="4"/>
        <v>0</v>
      </c>
      <c r="O29" s="264">
        <f t="shared" si="5"/>
        <v>0</v>
      </c>
      <c r="P29" s="265">
        <f t="shared" si="6"/>
        <v>0</v>
      </c>
    </row>
    <row r="30" spans="1:16" s="236" customFormat="1" ht="22.5" x14ac:dyDescent="0.2">
      <c r="A30" s="254">
        <v>17</v>
      </c>
      <c r="B30" s="234"/>
      <c r="C30" s="260" t="s">
        <v>311</v>
      </c>
      <c r="D30" s="234" t="s">
        <v>240</v>
      </c>
      <c r="E30" s="256">
        <v>62</v>
      </c>
      <c r="F30" s="266"/>
      <c r="G30" s="264"/>
      <c r="H30" s="264">
        <f t="shared" si="0"/>
        <v>0</v>
      </c>
      <c r="I30" s="264"/>
      <c r="J30" s="264"/>
      <c r="K30" s="265">
        <f t="shared" si="1"/>
        <v>0</v>
      </c>
      <c r="L30" s="266">
        <f t="shared" si="2"/>
        <v>0</v>
      </c>
      <c r="M30" s="264">
        <f t="shared" si="3"/>
        <v>0</v>
      </c>
      <c r="N30" s="264">
        <f t="shared" si="4"/>
        <v>0</v>
      </c>
      <c r="O30" s="264">
        <f t="shared" si="5"/>
        <v>0</v>
      </c>
      <c r="P30" s="265">
        <f t="shared" si="6"/>
        <v>0</v>
      </c>
    </row>
    <row r="31" spans="1:16" s="236" customFormat="1" ht="22.5" x14ac:dyDescent="0.2">
      <c r="A31" s="254">
        <v>18</v>
      </c>
      <c r="B31" s="234"/>
      <c r="C31" s="260" t="s">
        <v>312</v>
      </c>
      <c r="D31" s="234" t="s">
        <v>240</v>
      </c>
      <c r="E31" s="256">
        <v>60</v>
      </c>
      <c r="F31" s="266"/>
      <c r="G31" s="264"/>
      <c r="H31" s="264">
        <f t="shared" si="0"/>
        <v>0</v>
      </c>
      <c r="I31" s="264"/>
      <c r="J31" s="264"/>
      <c r="K31" s="265">
        <f t="shared" si="1"/>
        <v>0</v>
      </c>
      <c r="L31" s="266">
        <f t="shared" si="2"/>
        <v>0</v>
      </c>
      <c r="M31" s="264">
        <f t="shared" si="3"/>
        <v>0</v>
      </c>
      <c r="N31" s="264">
        <f t="shared" si="4"/>
        <v>0</v>
      </c>
      <c r="O31" s="264">
        <f t="shared" si="5"/>
        <v>0</v>
      </c>
      <c r="P31" s="265">
        <f t="shared" si="6"/>
        <v>0</v>
      </c>
    </row>
    <row r="32" spans="1:16" s="236" customFormat="1" x14ac:dyDescent="0.2">
      <c r="A32" s="254">
        <v>19</v>
      </c>
      <c r="B32" s="249"/>
      <c r="C32" s="242" t="s">
        <v>313</v>
      </c>
      <c r="D32" s="250"/>
      <c r="E32" s="256"/>
      <c r="F32" s="266"/>
      <c r="G32" s="264"/>
      <c r="H32" s="264">
        <f t="shared" si="0"/>
        <v>0</v>
      </c>
      <c r="I32" s="264"/>
      <c r="J32" s="264"/>
      <c r="K32" s="265">
        <f t="shared" si="1"/>
        <v>0</v>
      </c>
      <c r="L32" s="266">
        <f t="shared" si="2"/>
        <v>0</v>
      </c>
      <c r="M32" s="264">
        <f t="shared" si="3"/>
        <v>0</v>
      </c>
      <c r="N32" s="264">
        <f t="shared" si="4"/>
        <v>0</v>
      </c>
      <c r="O32" s="264">
        <f t="shared" si="5"/>
        <v>0</v>
      </c>
      <c r="P32" s="265">
        <f t="shared" si="6"/>
        <v>0</v>
      </c>
    </row>
    <row r="33" spans="1:21" s="236" customFormat="1" ht="56.25" x14ac:dyDescent="0.2">
      <c r="A33" s="254">
        <v>20</v>
      </c>
      <c r="B33" s="249"/>
      <c r="C33" s="261" t="s">
        <v>314</v>
      </c>
      <c r="D33" s="234" t="s">
        <v>240</v>
      </c>
      <c r="E33" s="245">
        <v>48.4</v>
      </c>
      <c r="F33" s="266"/>
      <c r="G33" s="264"/>
      <c r="H33" s="264">
        <f t="shared" si="0"/>
        <v>0</v>
      </c>
      <c r="I33" s="264"/>
      <c r="J33" s="264"/>
      <c r="K33" s="265">
        <f t="shared" si="1"/>
        <v>0</v>
      </c>
      <c r="L33" s="266">
        <f t="shared" si="2"/>
        <v>0</v>
      </c>
      <c r="M33" s="264">
        <f t="shared" si="3"/>
        <v>0</v>
      </c>
      <c r="N33" s="264">
        <f t="shared" si="4"/>
        <v>0</v>
      </c>
      <c r="O33" s="264">
        <f t="shared" si="5"/>
        <v>0</v>
      </c>
      <c r="P33" s="265">
        <f t="shared" si="6"/>
        <v>0</v>
      </c>
    </row>
    <row r="34" spans="1:21" s="236" customFormat="1" ht="33.75" x14ac:dyDescent="0.2">
      <c r="A34" s="254">
        <v>21</v>
      </c>
      <c r="B34" s="249"/>
      <c r="C34" s="260" t="s">
        <v>315</v>
      </c>
      <c r="D34" s="234" t="s">
        <v>240</v>
      </c>
      <c r="E34" s="244">
        <v>40</v>
      </c>
      <c r="F34" s="266"/>
      <c r="G34" s="264"/>
      <c r="H34" s="264">
        <f t="shared" si="0"/>
        <v>0</v>
      </c>
      <c r="I34" s="264"/>
      <c r="J34" s="264"/>
      <c r="K34" s="265">
        <f t="shared" si="1"/>
        <v>0</v>
      </c>
      <c r="L34" s="266">
        <f t="shared" si="2"/>
        <v>0</v>
      </c>
      <c r="M34" s="264">
        <f t="shared" si="3"/>
        <v>0</v>
      </c>
      <c r="N34" s="264">
        <f t="shared" si="4"/>
        <v>0</v>
      </c>
      <c r="O34" s="264">
        <f t="shared" si="5"/>
        <v>0</v>
      </c>
      <c r="P34" s="265">
        <f t="shared" si="6"/>
        <v>0</v>
      </c>
    </row>
    <row r="35" spans="1:21" s="82" customFormat="1" ht="13.5" customHeight="1" x14ac:dyDescent="0.2">
      <c r="A35" s="197">
        <v>22</v>
      </c>
      <c r="B35" s="249"/>
      <c r="C35" s="99" t="s">
        <v>248</v>
      </c>
      <c r="D35" s="165"/>
      <c r="E35" s="181"/>
      <c r="F35" s="266"/>
      <c r="G35" s="264"/>
      <c r="H35" s="264">
        <f t="shared" si="0"/>
        <v>0</v>
      </c>
      <c r="I35" s="264"/>
      <c r="J35" s="264"/>
      <c r="K35" s="265">
        <f t="shared" si="1"/>
        <v>0</v>
      </c>
      <c r="L35" s="266">
        <f t="shared" si="2"/>
        <v>0</v>
      </c>
      <c r="M35" s="264">
        <f t="shared" si="3"/>
        <v>0</v>
      </c>
      <c r="N35" s="264">
        <f t="shared" si="4"/>
        <v>0</v>
      </c>
      <c r="O35" s="264">
        <f t="shared" si="5"/>
        <v>0</v>
      </c>
      <c r="P35" s="265">
        <f t="shared" si="6"/>
        <v>0</v>
      </c>
    </row>
    <row r="36" spans="1:21" s="82" customFormat="1" x14ac:dyDescent="0.2">
      <c r="A36" s="197">
        <v>23</v>
      </c>
      <c r="B36" s="249"/>
      <c r="C36" s="97" t="s">
        <v>249</v>
      </c>
      <c r="D36" s="78" t="s">
        <v>76</v>
      </c>
      <c r="E36" s="181">
        <v>2</v>
      </c>
      <c r="F36" s="266"/>
      <c r="G36" s="264"/>
      <c r="H36" s="264">
        <f t="shared" si="0"/>
        <v>0</v>
      </c>
      <c r="I36" s="264"/>
      <c r="J36" s="264"/>
      <c r="K36" s="265">
        <f t="shared" si="1"/>
        <v>0</v>
      </c>
      <c r="L36" s="266">
        <f t="shared" si="2"/>
        <v>0</v>
      </c>
      <c r="M36" s="264">
        <f t="shared" si="3"/>
        <v>0</v>
      </c>
      <c r="N36" s="264">
        <f t="shared" si="4"/>
        <v>0</v>
      </c>
      <c r="O36" s="264">
        <f t="shared" si="5"/>
        <v>0</v>
      </c>
      <c r="P36" s="265">
        <f t="shared" si="6"/>
        <v>0</v>
      </c>
    </row>
    <row r="37" spans="1:21" s="82" customFormat="1" x14ac:dyDescent="0.2">
      <c r="A37" s="254">
        <v>24</v>
      </c>
      <c r="B37" s="249"/>
      <c r="C37" s="97" t="s">
        <v>250</v>
      </c>
      <c r="D37" s="78" t="s">
        <v>240</v>
      </c>
      <c r="E37" s="181">
        <v>4.8</v>
      </c>
      <c r="F37" s="266"/>
      <c r="G37" s="264"/>
      <c r="H37" s="264">
        <f t="shared" si="0"/>
        <v>0</v>
      </c>
      <c r="I37" s="264"/>
      <c r="J37" s="264"/>
      <c r="K37" s="265">
        <f t="shared" si="1"/>
        <v>0</v>
      </c>
      <c r="L37" s="266">
        <f t="shared" si="2"/>
        <v>0</v>
      </c>
      <c r="M37" s="264">
        <f t="shared" si="3"/>
        <v>0</v>
      </c>
      <c r="N37" s="264">
        <f t="shared" si="4"/>
        <v>0</v>
      </c>
      <c r="O37" s="264">
        <f t="shared" si="5"/>
        <v>0</v>
      </c>
      <c r="P37" s="265">
        <f t="shared" si="6"/>
        <v>0</v>
      </c>
    </row>
    <row r="38" spans="1:21" s="82" customFormat="1" x14ac:dyDescent="0.2">
      <c r="A38" s="254">
        <v>25</v>
      </c>
      <c r="B38" s="249"/>
      <c r="C38" s="97" t="s">
        <v>251</v>
      </c>
      <c r="D38" s="166" t="s">
        <v>86</v>
      </c>
      <c r="E38" s="181">
        <v>24</v>
      </c>
      <c r="F38" s="266"/>
      <c r="G38" s="264"/>
      <c r="H38" s="264">
        <f t="shared" si="0"/>
        <v>0</v>
      </c>
      <c r="I38" s="264"/>
      <c r="J38" s="264"/>
      <c r="K38" s="265">
        <f t="shared" si="1"/>
        <v>0</v>
      </c>
      <c r="L38" s="266">
        <f t="shared" si="2"/>
        <v>0</v>
      </c>
      <c r="M38" s="264">
        <f t="shared" si="3"/>
        <v>0</v>
      </c>
      <c r="N38" s="264">
        <f t="shared" si="4"/>
        <v>0</v>
      </c>
      <c r="O38" s="264">
        <f t="shared" si="5"/>
        <v>0</v>
      </c>
      <c r="P38" s="265">
        <f t="shared" si="6"/>
        <v>0</v>
      </c>
    </row>
    <row r="39" spans="1:21" s="82" customFormat="1" x14ac:dyDescent="0.2">
      <c r="A39" s="254">
        <v>26</v>
      </c>
      <c r="B39" s="249"/>
      <c r="C39" s="97" t="s">
        <v>252</v>
      </c>
      <c r="D39" s="166" t="s">
        <v>86</v>
      </c>
      <c r="E39" s="181">
        <v>8</v>
      </c>
      <c r="F39" s="266"/>
      <c r="G39" s="264"/>
      <c r="H39" s="264">
        <f t="shared" si="0"/>
        <v>0</v>
      </c>
      <c r="I39" s="264"/>
      <c r="J39" s="264"/>
      <c r="K39" s="265">
        <f t="shared" si="1"/>
        <v>0</v>
      </c>
      <c r="L39" s="266">
        <f t="shared" si="2"/>
        <v>0</v>
      </c>
      <c r="M39" s="264">
        <f t="shared" si="3"/>
        <v>0</v>
      </c>
      <c r="N39" s="264">
        <f t="shared" si="4"/>
        <v>0</v>
      </c>
      <c r="O39" s="264">
        <f t="shared" si="5"/>
        <v>0</v>
      </c>
      <c r="P39" s="265">
        <f t="shared" si="6"/>
        <v>0</v>
      </c>
    </row>
    <row r="40" spans="1:21" s="82" customFormat="1" ht="15" customHeight="1" x14ac:dyDescent="0.2">
      <c r="A40" s="254">
        <v>27</v>
      </c>
      <c r="B40" s="249"/>
      <c r="C40" s="97" t="s">
        <v>253</v>
      </c>
      <c r="D40" s="166" t="s">
        <v>86</v>
      </c>
      <c r="E40" s="181">
        <v>8</v>
      </c>
      <c r="F40" s="266"/>
      <c r="G40" s="264"/>
      <c r="H40" s="264">
        <f t="shared" si="0"/>
        <v>0</v>
      </c>
      <c r="I40" s="264"/>
      <c r="J40" s="264"/>
      <c r="K40" s="265">
        <f t="shared" si="1"/>
        <v>0</v>
      </c>
      <c r="L40" s="266">
        <f t="shared" si="2"/>
        <v>0</v>
      </c>
      <c r="M40" s="264">
        <f t="shared" si="3"/>
        <v>0</v>
      </c>
      <c r="N40" s="264">
        <f t="shared" si="4"/>
        <v>0</v>
      </c>
      <c r="O40" s="264">
        <f t="shared" si="5"/>
        <v>0</v>
      </c>
      <c r="P40" s="265">
        <f t="shared" si="6"/>
        <v>0</v>
      </c>
    </row>
    <row r="41" spans="1:21" s="82" customFormat="1" x14ac:dyDescent="0.2">
      <c r="A41" s="254">
        <v>28</v>
      </c>
      <c r="B41" s="249"/>
      <c r="C41" s="97" t="s">
        <v>280</v>
      </c>
      <c r="D41" s="78" t="s">
        <v>240</v>
      </c>
      <c r="E41" s="181">
        <v>2</v>
      </c>
      <c r="F41" s="266"/>
      <c r="G41" s="264"/>
      <c r="H41" s="264">
        <f t="shared" si="0"/>
        <v>0</v>
      </c>
      <c r="I41" s="264"/>
      <c r="J41" s="264"/>
      <c r="K41" s="265">
        <f t="shared" si="1"/>
        <v>0</v>
      </c>
      <c r="L41" s="266">
        <f t="shared" si="2"/>
        <v>0</v>
      </c>
      <c r="M41" s="264">
        <f t="shared" si="3"/>
        <v>0</v>
      </c>
      <c r="N41" s="264">
        <f t="shared" si="4"/>
        <v>0</v>
      </c>
      <c r="O41" s="264">
        <f t="shared" si="5"/>
        <v>0</v>
      </c>
      <c r="P41" s="265">
        <f t="shared" si="6"/>
        <v>0</v>
      </c>
    </row>
    <row r="42" spans="1:21" s="82" customFormat="1" ht="22.5" x14ac:dyDescent="0.2">
      <c r="A42" s="254">
        <v>29</v>
      </c>
      <c r="B42" s="249"/>
      <c r="C42" s="97" t="s">
        <v>291</v>
      </c>
      <c r="D42" s="96" t="s">
        <v>76</v>
      </c>
      <c r="E42" s="181">
        <v>2</v>
      </c>
      <c r="F42" s="266"/>
      <c r="G42" s="264"/>
      <c r="H42" s="264">
        <f t="shared" si="0"/>
        <v>0</v>
      </c>
      <c r="I42" s="264"/>
      <c r="J42" s="264"/>
      <c r="K42" s="265">
        <f t="shared" si="1"/>
        <v>0</v>
      </c>
      <c r="L42" s="266">
        <f t="shared" si="2"/>
        <v>0</v>
      </c>
      <c r="M42" s="264">
        <f t="shared" si="3"/>
        <v>0</v>
      </c>
      <c r="N42" s="264">
        <f t="shared" si="4"/>
        <v>0</v>
      </c>
      <c r="O42" s="264">
        <f t="shared" si="5"/>
        <v>0</v>
      </c>
      <c r="P42" s="265">
        <f t="shared" si="6"/>
        <v>0</v>
      </c>
    </row>
    <row r="43" spans="1:21" s="82" customFormat="1" x14ac:dyDescent="0.2">
      <c r="A43" s="254">
        <v>30</v>
      </c>
      <c r="B43" s="249"/>
      <c r="C43" s="97" t="s">
        <v>254</v>
      </c>
      <c r="D43" s="78" t="s">
        <v>240</v>
      </c>
      <c r="E43" s="181">
        <v>1</v>
      </c>
      <c r="F43" s="266"/>
      <c r="G43" s="264"/>
      <c r="H43" s="264">
        <f t="shared" si="0"/>
        <v>0</v>
      </c>
      <c r="I43" s="264"/>
      <c r="J43" s="264"/>
      <c r="K43" s="265">
        <f t="shared" si="1"/>
        <v>0</v>
      </c>
      <c r="L43" s="266">
        <f t="shared" si="2"/>
        <v>0</v>
      </c>
      <c r="M43" s="264">
        <f t="shared" si="3"/>
        <v>0</v>
      </c>
      <c r="N43" s="264">
        <f t="shared" si="4"/>
        <v>0</v>
      </c>
      <c r="O43" s="264">
        <f t="shared" si="5"/>
        <v>0</v>
      </c>
      <c r="P43" s="265">
        <f t="shared" si="6"/>
        <v>0</v>
      </c>
    </row>
    <row r="44" spans="1:21" x14ac:dyDescent="0.2">
      <c r="A44" s="254">
        <v>31</v>
      </c>
      <c r="B44" s="249"/>
      <c r="C44" s="98" t="s">
        <v>149</v>
      </c>
      <c r="D44" s="181"/>
      <c r="E44" s="181"/>
      <c r="F44" s="266"/>
      <c r="G44" s="264"/>
      <c r="H44" s="264">
        <f t="shared" si="0"/>
        <v>0</v>
      </c>
      <c r="I44" s="264"/>
      <c r="J44" s="264"/>
      <c r="K44" s="265">
        <f t="shared" si="1"/>
        <v>0</v>
      </c>
      <c r="L44" s="266">
        <f t="shared" si="2"/>
        <v>0</v>
      </c>
      <c r="M44" s="264">
        <f t="shared" si="3"/>
        <v>0</v>
      </c>
      <c r="N44" s="264">
        <f t="shared" si="4"/>
        <v>0</v>
      </c>
      <c r="O44" s="264">
        <f t="shared" si="5"/>
        <v>0</v>
      </c>
      <c r="P44" s="265">
        <f t="shared" si="6"/>
        <v>0</v>
      </c>
    </row>
    <row r="45" spans="1:21" ht="22.5" x14ac:dyDescent="0.2">
      <c r="A45" s="254">
        <v>32</v>
      </c>
      <c r="B45" s="249"/>
      <c r="C45" s="97" t="s">
        <v>256</v>
      </c>
      <c r="D45" s="96" t="s">
        <v>76</v>
      </c>
      <c r="E45" s="181">
        <v>66</v>
      </c>
      <c r="F45" s="266"/>
      <c r="G45" s="264"/>
      <c r="H45" s="264">
        <f t="shared" si="0"/>
        <v>0</v>
      </c>
      <c r="I45" s="264"/>
      <c r="J45" s="264"/>
      <c r="K45" s="265">
        <f t="shared" si="1"/>
        <v>0</v>
      </c>
      <c r="L45" s="266">
        <f t="shared" si="2"/>
        <v>0</v>
      </c>
      <c r="M45" s="264">
        <f t="shared" si="3"/>
        <v>0</v>
      </c>
      <c r="N45" s="264">
        <f t="shared" si="4"/>
        <v>0</v>
      </c>
      <c r="O45" s="264">
        <f t="shared" si="5"/>
        <v>0</v>
      </c>
      <c r="P45" s="265">
        <f t="shared" si="6"/>
        <v>0</v>
      </c>
      <c r="Q45" s="82"/>
      <c r="R45" s="82"/>
      <c r="S45" s="82"/>
      <c r="T45" s="82"/>
      <c r="U45" s="82"/>
    </row>
    <row r="46" spans="1:21" ht="12" thickBot="1" x14ac:dyDescent="0.25">
      <c r="A46" s="254">
        <v>33</v>
      </c>
      <c r="B46" s="249"/>
      <c r="C46" s="163" t="s">
        <v>255</v>
      </c>
      <c r="D46" s="23" t="s">
        <v>76</v>
      </c>
      <c r="E46" s="199">
        <v>12</v>
      </c>
      <c r="F46" s="266"/>
      <c r="G46" s="264"/>
      <c r="H46" s="264">
        <f t="shared" si="0"/>
        <v>0</v>
      </c>
      <c r="I46" s="264"/>
      <c r="J46" s="264"/>
      <c r="K46" s="265">
        <f t="shared" si="1"/>
        <v>0</v>
      </c>
      <c r="L46" s="266">
        <f t="shared" si="2"/>
        <v>0</v>
      </c>
      <c r="M46" s="264">
        <f t="shared" si="3"/>
        <v>0</v>
      </c>
      <c r="N46" s="264">
        <f t="shared" si="4"/>
        <v>0</v>
      </c>
      <c r="O46" s="264">
        <f t="shared" si="5"/>
        <v>0</v>
      </c>
      <c r="P46" s="265">
        <f t="shared" si="6"/>
        <v>0</v>
      </c>
    </row>
    <row r="47" spans="1:21" ht="12" thickBot="1" x14ac:dyDescent="0.25">
      <c r="A47" s="346" t="s">
        <v>293</v>
      </c>
      <c r="B47" s="339"/>
      <c r="C47" s="339"/>
      <c r="D47" s="339"/>
      <c r="E47" s="339"/>
      <c r="F47" s="339"/>
      <c r="G47" s="339"/>
      <c r="H47" s="339"/>
      <c r="I47" s="339"/>
      <c r="J47" s="339"/>
      <c r="K47" s="340"/>
      <c r="L47" s="116">
        <f>SUM(L15:L46)</f>
        <v>0</v>
      </c>
      <c r="M47" s="117">
        <f>SUM(M15:M46)</f>
        <v>0</v>
      </c>
      <c r="N47" s="117">
        <f>SUM(N15:N46)</f>
        <v>0</v>
      </c>
      <c r="O47" s="117">
        <f>SUM(O15:O46)</f>
        <v>0</v>
      </c>
      <c r="P47" s="118">
        <f>SUM(P15:P46)</f>
        <v>0</v>
      </c>
    </row>
    <row r="48" spans="1:21" x14ac:dyDescent="0.2">
      <c r="A48" s="14"/>
      <c r="B48" s="14"/>
      <c r="C48" s="14"/>
      <c r="D48" s="14"/>
      <c r="E48" s="14"/>
      <c r="F48" s="14"/>
      <c r="G48" s="14"/>
      <c r="H48" s="14"/>
      <c r="I48" s="14"/>
      <c r="J48" s="14"/>
      <c r="K48" s="14"/>
      <c r="L48" s="14"/>
      <c r="M48" s="14"/>
      <c r="N48" s="14"/>
      <c r="O48" s="14"/>
      <c r="P48" s="14"/>
    </row>
    <row r="49" spans="1:16" x14ac:dyDescent="0.2">
      <c r="A49" s="14"/>
      <c r="B49" s="14"/>
      <c r="C49" s="14"/>
      <c r="D49" s="14"/>
      <c r="E49" s="14"/>
      <c r="F49" s="14"/>
      <c r="G49" s="14"/>
      <c r="H49" s="14"/>
      <c r="I49" s="14"/>
      <c r="J49" s="14"/>
      <c r="K49" s="14"/>
      <c r="L49" s="14"/>
      <c r="M49" s="14"/>
      <c r="N49" s="14"/>
      <c r="O49" s="14"/>
      <c r="P49" s="14"/>
    </row>
    <row r="50" spans="1:16" x14ac:dyDescent="0.2">
      <c r="A50" s="1" t="s">
        <v>14</v>
      </c>
      <c r="B50" s="14"/>
      <c r="C50" s="336">
        <f>'Kops a'!C35:H35</f>
        <v>0</v>
      </c>
      <c r="D50" s="336"/>
      <c r="E50" s="336"/>
      <c r="F50" s="336"/>
      <c r="G50" s="336"/>
      <c r="H50" s="336"/>
      <c r="I50" s="14"/>
      <c r="J50" s="14"/>
      <c r="K50" s="14"/>
      <c r="L50" s="14"/>
      <c r="M50" s="14"/>
      <c r="N50" s="14"/>
      <c r="O50" s="14"/>
      <c r="P50" s="14"/>
    </row>
    <row r="51" spans="1:16" x14ac:dyDescent="0.2">
      <c r="A51" s="14"/>
      <c r="B51" s="14"/>
      <c r="C51" s="272" t="s">
        <v>15</v>
      </c>
      <c r="D51" s="272"/>
      <c r="E51" s="272"/>
      <c r="F51" s="272"/>
      <c r="G51" s="272"/>
      <c r="H51" s="272"/>
      <c r="I51" s="14"/>
      <c r="J51" s="14"/>
      <c r="K51" s="14"/>
      <c r="L51" s="14"/>
      <c r="M51" s="14"/>
      <c r="N51" s="14"/>
      <c r="O51" s="14"/>
      <c r="P51" s="14"/>
    </row>
    <row r="52" spans="1:16" x14ac:dyDescent="0.2">
      <c r="A52" s="14"/>
      <c r="B52" s="14"/>
      <c r="C52" s="14"/>
      <c r="D52" s="14"/>
      <c r="E52" s="14"/>
      <c r="F52" s="14"/>
      <c r="G52" s="14"/>
      <c r="H52" s="14"/>
      <c r="I52" s="14"/>
      <c r="J52" s="14"/>
      <c r="K52" s="14"/>
      <c r="L52" s="14"/>
      <c r="M52" s="14"/>
      <c r="N52" s="14"/>
      <c r="O52" s="14"/>
      <c r="P52" s="14"/>
    </row>
    <row r="53" spans="1:16" x14ac:dyDescent="0.2">
      <c r="A53" s="69" t="str">
        <f>'Kops a'!A38</f>
        <v>Tāme sastādīta 2021. gada __. _________</v>
      </c>
      <c r="B53" s="70"/>
      <c r="C53" s="70"/>
      <c r="D53" s="70"/>
      <c r="E53" s="14"/>
      <c r="F53" s="14"/>
      <c r="G53" s="14"/>
      <c r="H53" s="14"/>
      <c r="I53" s="14"/>
      <c r="J53" s="14"/>
      <c r="K53" s="14"/>
      <c r="L53" s="14"/>
      <c r="M53" s="14"/>
      <c r="N53" s="14"/>
      <c r="O53" s="14"/>
      <c r="P53" s="14"/>
    </row>
    <row r="54" spans="1:16" x14ac:dyDescent="0.2">
      <c r="A54" s="14"/>
      <c r="B54" s="14"/>
      <c r="C54" s="14"/>
      <c r="D54" s="14"/>
      <c r="E54" s="14"/>
      <c r="F54" s="14"/>
      <c r="G54" s="14"/>
      <c r="H54" s="14"/>
      <c r="I54" s="14"/>
      <c r="J54" s="14"/>
      <c r="K54" s="14"/>
      <c r="L54" s="14"/>
      <c r="M54" s="14"/>
      <c r="N54" s="14"/>
      <c r="O54" s="14"/>
      <c r="P54" s="14"/>
    </row>
    <row r="55" spans="1:16" x14ac:dyDescent="0.2">
      <c r="A55" s="1" t="s">
        <v>37</v>
      </c>
      <c r="B55" s="14"/>
      <c r="C55" s="336">
        <f>'Kops a'!C40:H40</f>
        <v>0</v>
      </c>
      <c r="D55" s="336"/>
      <c r="E55" s="336"/>
      <c r="F55" s="336"/>
      <c r="G55" s="336"/>
      <c r="H55" s="336"/>
      <c r="I55" s="14"/>
      <c r="J55" s="14"/>
      <c r="K55" s="14"/>
      <c r="L55" s="14"/>
      <c r="M55" s="14"/>
      <c r="N55" s="14"/>
      <c r="O55" s="14"/>
      <c r="P55" s="14"/>
    </row>
    <row r="56" spans="1:16" x14ac:dyDescent="0.2">
      <c r="A56" s="14"/>
      <c r="B56" s="14"/>
      <c r="C56" s="272" t="s">
        <v>15</v>
      </c>
      <c r="D56" s="272"/>
      <c r="E56" s="272"/>
      <c r="F56" s="272"/>
      <c r="G56" s="272"/>
      <c r="H56" s="272"/>
      <c r="I56" s="14"/>
      <c r="J56" s="14"/>
      <c r="K56" s="14"/>
      <c r="L56" s="14"/>
      <c r="M56" s="14"/>
      <c r="N56" s="14"/>
      <c r="O56" s="14"/>
      <c r="P56" s="14"/>
    </row>
    <row r="57" spans="1:16" x14ac:dyDescent="0.2">
      <c r="A57" s="14"/>
      <c r="B57" s="14"/>
      <c r="C57" s="14"/>
      <c r="D57" s="14"/>
      <c r="E57" s="14"/>
      <c r="F57" s="14"/>
      <c r="G57" s="14"/>
      <c r="H57" s="14"/>
      <c r="I57" s="14"/>
      <c r="J57" s="14"/>
      <c r="K57" s="14"/>
      <c r="L57" s="14"/>
      <c r="M57" s="14"/>
      <c r="N57" s="14"/>
      <c r="O57" s="14"/>
      <c r="P57" s="14"/>
    </row>
    <row r="58" spans="1:16" x14ac:dyDescent="0.2">
      <c r="A58" s="69" t="s">
        <v>54</v>
      </c>
      <c r="B58" s="70"/>
      <c r="C58" s="74">
        <f>'Kops a'!C43</f>
        <v>0</v>
      </c>
      <c r="D58" s="42"/>
      <c r="E58" s="14"/>
      <c r="F58" s="14"/>
      <c r="G58" s="14"/>
      <c r="H58" s="14"/>
      <c r="I58" s="14"/>
      <c r="J58" s="14"/>
      <c r="K58" s="14"/>
      <c r="L58" s="14"/>
      <c r="M58" s="14"/>
      <c r="N58" s="14"/>
      <c r="O58" s="14"/>
      <c r="P58" s="14"/>
    </row>
    <row r="59" spans="1:16" x14ac:dyDescent="0.2">
      <c r="A59" s="14"/>
      <c r="B59" s="14"/>
      <c r="C59" s="14"/>
      <c r="D59" s="14"/>
      <c r="E59" s="14"/>
      <c r="F59" s="14"/>
      <c r="G59" s="14"/>
      <c r="H59" s="14"/>
      <c r="I59" s="14"/>
      <c r="J59" s="14"/>
      <c r="K59" s="14"/>
      <c r="L59" s="14"/>
      <c r="M59" s="14"/>
      <c r="N59" s="14"/>
      <c r="O59" s="14"/>
      <c r="P59" s="14"/>
    </row>
  </sheetData>
  <mergeCells count="22">
    <mergeCell ref="C56:H56"/>
    <mergeCell ref="C4:I4"/>
    <mergeCell ref="F12:K12"/>
    <mergeCell ref="A9:F9"/>
    <mergeCell ref="J9:M9"/>
    <mergeCell ref="D8:L8"/>
    <mergeCell ref="A47:K47"/>
    <mergeCell ref="C50:H50"/>
    <mergeCell ref="C51:H51"/>
    <mergeCell ref="C55:H55"/>
    <mergeCell ref="N9:O9"/>
    <mergeCell ref="A12:A13"/>
    <mergeCell ref="B12:B13"/>
    <mergeCell ref="C12:C13"/>
    <mergeCell ref="D12:D13"/>
    <mergeCell ref="E12:E13"/>
    <mergeCell ref="L12:P12"/>
    <mergeCell ref="C2:I2"/>
    <mergeCell ref="C3:I3"/>
    <mergeCell ref="D5:L5"/>
    <mergeCell ref="D6:L6"/>
    <mergeCell ref="D7:L7"/>
  </mergeCells>
  <conditionalFormatting sqref="C16:C17 E35:E46 A35:A46 D44">
    <cfRule type="cellIs" dxfId="167" priority="235" operator="equal">
      <formula>0</formula>
    </cfRule>
  </conditionalFormatting>
  <conditionalFormatting sqref="N9:O9">
    <cfRule type="cellIs" dxfId="166" priority="234" operator="equal">
      <formula>0</formula>
    </cfRule>
  </conditionalFormatting>
  <conditionalFormatting sqref="A9:F9">
    <cfRule type="containsText" dxfId="165" priority="232"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64" priority="231" operator="equal">
      <formula>0</formula>
    </cfRule>
  </conditionalFormatting>
  <conditionalFormatting sqref="O10">
    <cfRule type="cellIs" dxfId="163" priority="230" operator="equal">
      <formula>"20__. gada __. _________"</formula>
    </cfRule>
  </conditionalFormatting>
  <conditionalFormatting sqref="A47:K47">
    <cfRule type="containsText" dxfId="162" priority="229" operator="containsText" text="Tiešās izmaksas kopā, t. sk. darba devēja sociālais nodoklis __.__% ">
      <formula>NOT(ISERROR(SEARCH("Tiešās izmaksas kopā, t. sk. darba devēja sociālais nodoklis __.__% ",A47)))</formula>
    </cfRule>
  </conditionalFormatting>
  <conditionalFormatting sqref="L47:P47">
    <cfRule type="cellIs" dxfId="161" priority="224" operator="equal">
      <formula>0</formula>
    </cfRule>
  </conditionalFormatting>
  <conditionalFormatting sqref="C4:I4">
    <cfRule type="cellIs" dxfId="160" priority="223" operator="equal">
      <formula>0</formula>
    </cfRule>
  </conditionalFormatting>
  <conditionalFormatting sqref="D5:L8">
    <cfRule type="cellIs" dxfId="159" priority="219" operator="equal">
      <formula>0</formula>
    </cfRule>
  </conditionalFormatting>
  <conditionalFormatting sqref="P10">
    <cfRule type="cellIs" dxfId="158" priority="215" operator="equal">
      <formula>"20__. gada __. _________"</formula>
    </cfRule>
  </conditionalFormatting>
  <conditionalFormatting sqref="C55:H55">
    <cfRule type="cellIs" dxfId="157" priority="212" operator="equal">
      <formula>0</formula>
    </cfRule>
  </conditionalFormatting>
  <conditionalFormatting sqref="C50:H50">
    <cfRule type="cellIs" dxfId="156" priority="211" operator="equal">
      <formula>0</formula>
    </cfRule>
  </conditionalFormatting>
  <conditionalFormatting sqref="C55:H55 C58 C50:H50">
    <cfRule type="cellIs" dxfId="155" priority="210" operator="equal">
      <formula>0</formula>
    </cfRule>
  </conditionalFormatting>
  <conditionalFormatting sqref="D1">
    <cfRule type="cellIs" dxfId="154" priority="209" operator="equal">
      <formula>0</formula>
    </cfRule>
  </conditionalFormatting>
  <conditionalFormatting sqref="E16 D17:E17">
    <cfRule type="cellIs" dxfId="153" priority="87" operator="equal">
      <formula>0</formula>
    </cfRule>
  </conditionalFormatting>
  <conditionalFormatting sqref="C14">
    <cfRule type="cellIs" dxfId="152" priority="83" operator="equal">
      <formula>0</formula>
    </cfRule>
  </conditionalFormatting>
  <conditionalFormatting sqref="A14:B14 D14:E14 A15:A23 B15:B31">
    <cfRule type="cellIs" dxfId="151" priority="84" operator="equal">
      <formula>0</formula>
    </cfRule>
  </conditionalFormatting>
  <conditionalFormatting sqref="D16">
    <cfRule type="cellIs" dxfId="150" priority="80" operator="equal">
      <formula>0</formula>
    </cfRule>
  </conditionalFormatting>
  <conditionalFormatting sqref="E15:E23 D18">
    <cfRule type="cellIs" dxfId="149" priority="79" operator="equal">
      <formula>0</formula>
    </cfRule>
  </conditionalFormatting>
  <conditionalFormatting sqref="C15">
    <cfRule type="cellIs" dxfId="148" priority="77" operator="equal">
      <formula>0</formula>
    </cfRule>
  </conditionalFormatting>
  <conditionalFormatting sqref="D15">
    <cfRule type="cellIs" dxfId="147" priority="76" operator="equal">
      <formula>0</formula>
    </cfRule>
  </conditionalFormatting>
  <conditionalFormatting sqref="E37 D38:E38 D38:D40">
    <cfRule type="cellIs" dxfId="146" priority="59" operator="equal">
      <formula>0</formula>
    </cfRule>
  </conditionalFormatting>
  <conditionalFormatting sqref="D35:E35">
    <cfRule type="cellIs" dxfId="145" priority="57" operator="equal">
      <formula>0</formula>
    </cfRule>
  </conditionalFormatting>
  <conditionalFormatting sqref="C35">
    <cfRule type="cellIs" dxfId="144" priority="56" operator="equal">
      <formula>0</formula>
    </cfRule>
  </conditionalFormatting>
  <conditionalFormatting sqref="D37">
    <cfRule type="cellIs" dxfId="143" priority="54" operator="equal">
      <formula>0</formula>
    </cfRule>
  </conditionalFormatting>
  <conditionalFormatting sqref="E36">
    <cfRule type="cellIs" dxfId="142" priority="53" operator="equal">
      <formula>0</formula>
    </cfRule>
  </conditionalFormatting>
  <conditionalFormatting sqref="D36">
    <cfRule type="cellIs" dxfId="141" priority="50" operator="equal">
      <formula>0</formula>
    </cfRule>
  </conditionalFormatting>
  <conditionalFormatting sqref="D41">
    <cfRule type="cellIs" dxfId="140" priority="42" operator="equal">
      <formula>0</formula>
    </cfRule>
  </conditionalFormatting>
  <conditionalFormatting sqref="D43">
    <cfRule type="cellIs" dxfId="139" priority="41" operator="equal">
      <formula>0</formula>
    </cfRule>
  </conditionalFormatting>
  <conditionalFormatting sqref="D46:E46">
    <cfRule type="cellIs" dxfId="138" priority="40" operator="equal">
      <formula>0</formula>
    </cfRule>
  </conditionalFormatting>
  <conditionalFormatting sqref="C46">
    <cfRule type="cellIs" dxfId="137" priority="39" operator="equal">
      <formula>0</formula>
    </cfRule>
  </conditionalFormatting>
  <conditionalFormatting sqref="C33:E33 D34">
    <cfRule type="cellIs" dxfId="136" priority="3" operator="equal">
      <formula>0</formula>
    </cfRule>
  </conditionalFormatting>
  <conditionalFormatting sqref="A24:A34">
    <cfRule type="cellIs" dxfId="135" priority="24" operator="equal">
      <formula>0</formula>
    </cfRule>
  </conditionalFormatting>
  <conditionalFormatting sqref="E24">
    <cfRule type="cellIs" dxfId="134" priority="23" operator="equal">
      <formula>0</formula>
    </cfRule>
  </conditionalFormatting>
  <conditionalFormatting sqref="D24:E24">
    <cfRule type="cellIs" dxfId="133" priority="22" operator="equal">
      <formula>0</formula>
    </cfRule>
  </conditionalFormatting>
  <conditionalFormatting sqref="C24">
    <cfRule type="cellIs" dxfId="132" priority="21" operator="equal">
      <formula>0</formula>
    </cfRule>
  </conditionalFormatting>
  <conditionalFormatting sqref="E27">
    <cfRule type="cellIs" dxfId="131" priority="15" operator="equal">
      <formula>0</formula>
    </cfRule>
  </conditionalFormatting>
  <conditionalFormatting sqref="D26">
    <cfRule type="cellIs" dxfId="130" priority="19" operator="equal">
      <formula>0</formula>
    </cfRule>
  </conditionalFormatting>
  <conditionalFormatting sqref="E25">
    <cfRule type="cellIs" dxfId="129" priority="18" operator="equal">
      <formula>0</formula>
    </cfRule>
  </conditionalFormatting>
  <conditionalFormatting sqref="D25">
    <cfRule type="cellIs" dxfId="128" priority="17" operator="equal">
      <formula>0</formula>
    </cfRule>
  </conditionalFormatting>
  <conditionalFormatting sqref="E26">
    <cfRule type="cellIs" dxfId="127" priority="16" operator="equal">
      <formula>0</formula>
    </cfRule>
  </conditionalFormatting>
  <conditionalFormatting sqref="E28">
    <cfRule type="cellIs" dxfId="126" priority="13" operator="equal">
      <formula>0</formula>
    </cfRule>
  </conditionalFormatting>
  <conditionalFormatting sqref="D28">
    <cfRule type="cellIs" dxfId="125" priority="14" operator="equal">
      <formula>0</formula>
    </cfRule>
  </conditionalFormatting>
  <conditionalFormatting sqref="D29">
    <cfRule type="cellIs" dxfId="124" priority="12" operator="equal">
      <formula>0</formula>
    </cfRule>
  </conditionalFormatting>
  <conditionalFormatting sqref="E29">
    <cfRule type="cellIs" dxfId="123" priority="11" operator="equal">
      <formula>0</formula>
    </cfRule>
  </conditionalFormatting>
  <conditionalFormatting sqref="D30">
    <cfRule type="cellIs" dxfId="122" priority="10" operator="equal">
      <formula>0</formula>
    </cfRule>
  </conditionalFormatting>
  <conditionalFormatting sqref="E30">
    <cfRule type="cellIs" dxfId="121" priority="9" operator="equal">
      <formula>0</formula>
    </cfRule>
  </conditionalFormatting>
  <conditionalFormatting sqref="D31">
    <cfRule type="cellIs" dxfId="120" priority="8" operator="equal">
      <formula>0</formula>
    </cfRule>
  </conditionalFormatting>
  <conditionalFormatting sqref="E31">
    <cfRule type="cellIs" dxfId="119" priority="7" operator="equal">
      <formula>0</formula>
    </cfRule>
  </conditionalFormatting>
  <conditionalFormatting sqref="E32">
    <cfRule type="cellIs" dxfId="118" priority="6" operator="equal">
      <formula>0</formula>
    </cfRule>
  </conditionalFormatting>
  <conditionalFormatting sqref="D32:E32 B32:B46">
    <cfRule type="cellIs" dxfId="117" priority="5" operator="equal">
      <formula>0</formula>
    </cfRule>
  </conditionalFormatting>
  <conditionalFormatting sqref="C32">
    <cfRule type="cellIs" dxfId="116" priority="4" operator="equal">
      <formula>0</formula>
    </cfRule>
  </conditionalFormatting>
  <conditionalFormatting sqref="F14:G46 I14:J46">
    <cfRule type="cellIs" dxfId="115" priority="2" operator="equal">
      <formula>0</formula>
    </cfRule>
  </conditionalFormatting>
  <conditionalFormatting sqref="H14:H46 K14:P46">
    <cfRule type="cellIs" dxfId="114" priority="1" operator="equal">
      <formula>0</formula>
    </cfRule>
  </conditionalFormatting>
  <pageMargins left="0.7" right="0.7" top="0.75" bottom="0.75" header="0.3" footer="0.3"/>
  <pageSetup paperSize="9" scale="93"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214" operator="containsText" id="{A5F45D83-914D-4306-B26D-4B74C3C819FC}">
            <xm:f>NOT(ISERROR(SEARCH("Tāme sastādīta ____. gada ___. ______________",A53)))</xm:f>
            <xm:f>"Tāme sastādīta ____. gada ___. ______________"</xm:f>
            <x14:dxf>
              <font>
                <color auto="1"/>
              </font>
              <fill>
                <patternFill>
                  <bgColor rgb="FFC6EFCE"/>
                </patternFill>
              </fill>
            </x14:dxf>
          </x14:cfRule>
          <xm:sqref>A53</xm:sqref>
        </x14:conditionalFormatting>
        <x14:conditionalFormatting xmlns:xm="http://schemas.microsoft.com/office/excel/2006/main">
          <x14:cfRule type="containsText" priority="213" operator="containsText" id="{A2E03CF5-E14D-4A31-8C34-6550548A72DB}">
            <xm:f>NOT(ISERROR(SEARCH("Sertifikāta Nr. _________________________________",A58)))</xm:f>
            <xm:f>"Sertifikāta Nr. _________________________________"</xm:f>
            <x14:dxf>
              <font>
                <color auto="1"/>
              </font>
              <fill>
                <patternFill>
                  <bgColor rgb="FFC6EFCE"/>
                </patternFill>
              </fill>
            </x14:dxf>
          </x14:cfRule>
          <xm:sqref>A58</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B050"/>
    <pageSetUpPr fitToPage="1"/>
  </sheetPr>
  <dimension ref="A1:Y32"/>
  <sheetViews>
    <sheetView view="pageBreakPreview" zoomScaleNormal="100" zoomScaleSheetLayoutView="100" workbookViewId="0">
      <selection activeCell="C15" sqref="C15"/>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25" x14ac:dyDescent="0.2">
      <c r="A1" s="20"/>
      <c r="B1" s="20"/>
      <c r="C1" s="25" t="s">
        <v>38</v>
      </c>
      <c r="D1" s="43">
        <f>'Kops a'!A21</f>
        <v>7</v>
      </c>
      <c r="E1" s="20"/>
      <c r="F1" s="20"/>
      <c r="G1" s="20"/>
      <c r="H1" s="20"/>
      <c r="I1" s="20"/>
      <c r="J1" s="20"/>
      <c r="N1" s="24"/>
      <c r="O1" s="25"/>
      <c r="P1" s="26"/>
    </row>
    <row r="2" spans="1:25" x14ac:dyDescent="0.2">
      <c r="A2" s="27"/>
      <c r="B2" s="27"/>
      <c r="C2" s="319" t="s">
        <v>152</v>
      </c>
      <c r="D2" s="319"/>
      <c r="E2" s="319"/>
      <c r="F2" s="319"/>
      <c r="G2" s="319"/>
      <c r="H2" s="319"/>
      <c r="I2" s="319"/>
      <c r="J2" s="27"/>
    </row>
    <row r="3" spans="1:25" x14ac:dyDescent="0.2">
      <c r="A3" s="28"/>
      <c r="B3" s="28"/>
      <c r="C3" s="281" t="s">
        <v>17</v>
      </c>
      <c r="D3" s="281"/>
      <c r="E3" s="281"/>
      <c r="F3" s="281"/>
      <c r="G3" s="281"/>
      <c r="H3" s="281"/>
      <c r="I3" s="281"/>
      <c r="J3" s="28"/>
    </row>
    <row r="4" spans="1:25" x14ac:dyDescent="0.2">
      <c r="A4" s="28"/>
      <c r="B4" s="28"/>
      <c r="C4" s="320" t="s">
        <v>52</v>
      </c>
      <c r="D4" s="320"/>
      <c r="E4" s="320"/>
      <c r="F4" s="320"/>
      <c r="G4" s="320"/>
      <c r="H4" s="320"/>
      <c r="I4" s="320"/>
      <c r="J4" s="28"/>
    </row>
    <row r="5" spans="1:25" x14ac:dyDescent="0.2">
      <c r="A5" s="20"/>
      <c r="B5" s="20"/>
      <c r="C5" s="25" t="s">
        <v>5</v>
      </c>
      <c r="D5" s="333" t="str">
        <f>'Kops a'!D6</f>
        <v>Daudzdzīvokļu dzīvojamās ēkas energoefektivitātes paaugstināšana</v>
      </c>
      <c r="E5" s="333"/>
      <c r="F5" s="333"/>
      <c r="G5" s="333"/>
      <c r="H5" s="333"/>
      <c r="I5" s="333"/>
      <c r="J5" s="333"/>
      <c r="K5" s="333"/>
      <c r="L5" s="333"/>
      <c r="M5" s="14"/>
      <c r="N5" s="14"/>
      <c r="O5" s="14"/>
      <c r="P5" s="14"/>
    </row>
    <row r="6" spans="1:25" x14ac:dyDescent="0.2">
      <c r="A6" s="20"/>
      <c r="B6" s="20"/>
      <c r="C6" s="25" t="s">
        <v>6</v>
      </c>
      <c r="D6" s="333" t="str">
        <f>'Kops a'!D7</f>
        <v>Daudzdzīvokļu dzīvojamās ēkas energoefektivitātes paaugstināšana</v>
      </c>
      <c r="E6" s="333"/>
      <c r="F6" s="333"/>
      <c r="G6" s="333"/>
      <c r="H6" s="333"/>
      <c r="I6" s="333"/>
      <c r="J6" s="333"/>
      <c r="K6" s="333"/>
      <c r="L6" s="333"/>
      <c r="M6" s="14"/>
      <c r="N6" s="14"/>
      <c r="O6" s="14"/>
      <c r="P6" s="14"/>
    </row>
    <row r="7" spans="1:25" x14ac:dyDescent="0.2">
      <c r="A7" s="20"/>
      <c r="B7" s="20"/>
      <c r="C7" s="25" t="s">
        <v>7</v>
      </c>
      <c r="D7" s="333" t="str">
        <f>'Kops a'!D8</f>
        <v>Jelgavas iela 24, Olaine, Olaines novads, LV-2114</v>
      </c>
      <c r="E7" s="333"/>
      <c r="F7" s="333"/>
      <c r="G7" s="333"/>
      <c r="H7" s="333"/>
      <c r="I7" s="333"/>
      <c r="J7" s="333"/>
      <c r="K7" s="333"/>
      <c r="L7" s="333"/>
      <c r="M7" s="14"/>
      <c r="N7" s="14"/>
      <c r="O7" s="14"/>
      <c r="P7" s="14"/>
    </row>
    <row r="8" spans="1:25" x14ac:dyDescent="0.2">
      <c r="A8" s="20"/>
      <c r="B8" s="20"/>
      <c r="C8" s="4" t="s">
        <v>20</v>
      </c>
      <c r="D8" s="333" t="str">
        <f>'Kops a'!D9</f>
        <v>Iepirkums Nr. AS OŪS 2021/11_E</v>
      </c>
      <c r="E8" s="333"/>
      <c r="F8" s="333"/>
      <c r="G8" s="333"/>
      <c r="H8" s="333"/>
      <c r="I8" s="333"/>
      <c r="J8" s="333"/>
      <c r="K8" s="333"/>
      <c r="L8" s="333"/>
      <c r="M8" s="14"/>
      <c r="N8" s="14"/>
      <c r="O8" s="14"/>
      <c r="P8" s="14"/>
    </row>
    <row r="9" spans="1:25" ht="11.25" customHeight="1" x14ac:dyDescent="0.2">
      <c r="A9" s="321" t="s">
        <v>300</v>
      </c>
      <c r="B9" s="321"/>
      <c r="C9" s="321"/>
      <c r="D9" s="321"/>
      <c r="E9" s="321"/>
      <c r="F9" s="321"/>
      <c r="G9" s="29"/>
      <c r="H9" s="29"/>
      <c r="I9" s="29"/>
      <c r="J9" s="325" t="s">
        <v>39</v>
      </c>
      <c r="K9" s="325"/>
      <c r="L9" s="325"/>
      <c r="M9" s="325"/>
      <c r="N9" s="332">
        <f>P20</f>
        <v>0</v>
      </c>
      <c r="O9" s="332"/>
      <c r="P9" s="29"/>
    </row>
    <row r="10" spans="1:25" x14ac:dyDescent="0.2">
      <c r="A10" s="30"/>
      <c r="B10" s="31"/>
      <c r="C10" s="4"/>
      <c r="D10" s="20"/>
      <c r="E10" s="20"/>
      <c r="F10" s="20"/>
      <c r="G10" s="20"/>
      <c r="H10" s="20"/>
      <c r="I10" s="20"/>
      <c r="J10" s="20"/>
      <c r="K10" s="20"/>
      <c r="L10" s="27"/>
      <c r="M10" s="27"/>
      <c r="O10" s="72"/>
      <c r="P10" s="71" t="str">
        <f>A26</f>
        <v>Tāme sastādīta 2021. gada __. _________</v>
      </c>
    </row>
    <row r="11" spans="1:25" ht="12" thickBot="1" x14ac:dyDescent="0.25">
      <c r="A11" s="30"/>
      <c r="B11" s="31"/>
      <c r="C11" s="4"/>
      <c r="D11" s="20"/>
      <c r="E11" s="20"/>
      <c r="F11" s="20"/>
      <c r="G11" s="20"/>
      <c r="H11" s="20"/>
      <c r="I11" s="20"/>
      <c r="J11" s="20"/>
      <c r="K11" s="20"/>
      <c r="L11" s="32"/>
      <c r="M11" s="32"/>
      <c r="N11" s="33"/>
      <c r="O11" s="24"/>
      <c r="P11" s="20"/>
    </row>
    <row r="12" spans="1:25" x14ac:dyDescent="0.2">
      <c r="A12" s="293" t="s">
        <v>23</v>
      </c>
      <c r="B12" s="326" t="s">
        <v>40</v>
      </c>
      <c r="C12" s="328" t="s">
        <v>41</v>
      </c>
      <c r="D12" s="330" t="s">
        <v>42</v>
      </c>
      <c r="E12" s="334" t="s">
        <v>43</v>
      </c>
      <c r="F12" s="344" t="s">
        <v>44</v>
      </c>
      <c r="G12" s="328"/>
      <c r="H12" s="328"/>
      <c r="I12" s="328"/>
      <c r="J12" s="328"/>
      <c r="K12" s="345"/>
      <c r="L12" s="344" t="s">
        <v>45</v>
      </c>
      <c r="M12" s="328"/>
      <c r="N12" s="328"/>
      <c r="O12" s="328"/>
      <c r="P12" s="345"/>
    </row>
    <row r="13" spans="1:25" ht="126.75" customHeight="1" thickBot="1" x14ac:dyDescent="0.25">
      <c r="A13" s="294"/>
      <c r="B13" s="327"/>
      <c r="C13" s="329"/>
      <c r="D13" s="331"/>
      <c r="E13" s="335"/>
      <c r="F13" s="210" t="s">
        <v>46</v>
      </c>
      <c r="G13" s="211" t="s">
        <v>47</v>
      </c>
      <c r="H13" s="211" t="s">
        <v>48</v>
      </c>
      <c r="I13" s="211" t="s">
        <v>49</v>
      </c>
      <c r="J13" s="211" t="s">
        <v>50</v>
      </c>
      <c r="K13" s="182" t="s">
        <v>51</v>
      </c>
      <c r="L13" s="210" t="s">
        <v>46</v>
      </c>
      <c r="M13" s="211" t="s">
        <v>48</v>
      </c>
      <c r="N13" s="211" t="s">
        <v>49</v>
      </c>
      <c r="O13" s="211" t="s">
        <v>50</v>
      </c>
      <c r="P13" s="182" t="s">
        <v>51</v>
      </c>
    </row>
    <row r="14" spans="1:25" x14ac:dyDescent="0.2">
      <c r="A14" s="110">
        <v>1</v>
      </c>
      <c r="B14" s="133"/>
      <c r="C14" s="89" t="s">
        <v>200</v>
      </c>
      <c r="D14" s="90"/>
      <c r="E14" s="91"/>
      <c r="F14" s="266"/>
      <c r="G14" s="264"/>
      <c r="H14" s="264">
        <f>ROUND(F14*G14,2)</f>
        <v>0</v>
      </c>
      <c r="I14" s="264"/>
      <c r="J14" s="264"/>
      <c r="K14" s="265">
        <f>SUM(H14:J14)</f>
        <v>0</v>
      </c>
      <c r="L14" s="266">
        <f>ROUND(E14*F14,2)</f>
        <v>0</v>
      </c>
      <c r="M14" s="264">
        <f>ROUND(H14*E14,2)</f>
        <v>0</v>
      </c>
      <c r="N14" s="264">
        <f>ROUND(I14*E14,2)</f>
        <v>0</v>
      </c>
      <c r="O14" s="264">
        <f>ROUND(J14*E14,2)</f>
        <v>0</v>
      </c>
      <c r="P14" s="265">
        <f>SUM(M14:O14)</f>
        <v>0</v>
      </c>
    </row>
    <row r="15" spans="1:25" ht="45" x14ac:dyDescent="0.2">
      <c r="A15" s="132">
        <v>2</v>
      </c>
      <c r="B15" s="368" t="s">
        <v>176</v>
      </c>
      <c r="C15" s="260" t="s">
        <v>201</v>
      </c>
      <c r="D15" s="111" t="s">
        <v>105</v>
      </c>
      <c r="E15" s="88">
        <v>1415.28</v>
      </c>
      <c r="F15" s="266"/>
      <c r="G15" s="264"/>
      <c r="H15" s="264">
        <f t="shared" ref="H15:H19" si="0">ROUND(F15*G15,2)</f>
        <v>0</v>
      </c>
      <c r="I15" s="264"/>
      <c r="J15" s="264"/>
      <c r="K15" s="265">
        <f t="shared" ref="K15:K19" si="1">SUM(H15:J15)</f>
        <v>0</v>
      </c>
      <c r="L15" s="266">
        <f t="shared" ref="L15:L19" si="2">ROUND(E15*F15,2)</f>
        <v>0</v>
      </c>
      <c r="M15" s="264">
        <f t="shared" ref="M15:M19" si="3">ROUND(H15*E15,2)</f>
        <v>0</v>
      </c>
      <c r="N15" s="264">
        <f t="shared" ref="N15:N19" si="4">ROUND(I15*E15,2)</f>
        <v>0</v>
      </c>
      <c r="O15" s="264">
        <f t="shared" ref="O15:O19" si="5">ROUND(J15*E15,2)</f>
        <v>0</v>
      </c>
      <c r="P15" s="265">
        <f t="shared" ref="P15:P19" si="6">SUM(M15:O15)</f>
        <v>0</v>
      </c>
      <c r="Q15" s="82"/>
      <c r="R15" s="82"/>
      <c r="S15" s="201"/>
      <c r="T15" s="82"/>
      <c r="U15" s="82"/>
      <c r="V15" s="82"/>
    </row>
    <row r="16" spans="1:25" ht="33.75" x14ac:dyDescent="0.2">
      <c r="A16" s="132">
        <v>3</v>
      </c>
      <c r="B16" s="368"/>
      <c r="C16" s="83" t="s">
        <v>175</v>
      </c>
      <c r="D16" s="111" t="s">
        <v>105</v>
      </c>
      <c r="E16" s="88">
        <v>424</v>
      </c>
      <c r="F16" s="266"/>
      <c r="G16" s="264"/>
      <c r="H16" s="264">
        <f t="shared" si="0"/>
        <v>0</v>
      </c>
      <c r="I16" s="264"/>
      <c r="J16" s="264"/>
      <c r="K16" s="265">
        <f t="shared" si="1"/>
        <v>0</v>
      </c>
      <c r="L16" s="266">
        <f t="shared" si="2"/>
        <v>0</v>
      </c>
      <c r="M16" s="264">
        <f t="shared" si="3"/>
        <v>0</v>
      </c>
      <c r="N16" s="264">
        <f t="shared" si="4"/>
        <v>0</v>
      </c>
      <c r="O16" s="264">
        <f t="shared" si="5"/>
        <v>0</v>
      </c>
      <c r="P16" s="265">
        <f t="shared" si="6"/>
        <v>0</v>
      </c>
      <c r="Q16" s="82"/>
      <c r="R16" s="82"/>
      <c r="S16" s="82"/>
      <c r="T16" s="82"/>
      <c r="U16" s="82"/>
      <c r="V16" s="82"/>
      <c r="Y16" s="82"/>
    </row>
    <row r="17" spans="1:22" ht="45" x14ac:dyDescent="0.2">
      <c r="A17" s="132">
        <v>4</v>
      </c>
      <c r="B17" s="368"/>
      <c r="C17" s="83" t="s">
        <v>202</v>
      </c>
      <c r="D17" s="111" t="s">
        <v>105</v>
      </c>
      <c r="E17" s="88">
        <v>40</v>
      </c>
      <c r="F17" s="266"/>
      <c r="G17" s="264"/>
      <c r="H17" s="264">
        <f t="shared" si="0"/>
        <v>0</v>
      </c>
      <c r="I17" s="264"/>
      <c r="J17" s="264"/>
      <c r="K17" s="265">
        <f t="shared" si="1"/>
        <v>0</v>
      </c>
      <c r="L17" s="266">
        <f t="shared" si="2"/>
        <v>0</v>
      </c>
      <c r="M17" s="264">
        <f t="shared" si="3"/>
        <v>0</v>
      </c>
      <c r="N17" s="264">
        <f t="shared" si="4"/>
        <v>0</v>
      </c>
      <c r="O17" s="264">
        <f t="shared" si="5"/>
        <v>0</v>
      </c>
      <c r="P17" s="265">
        <f t="shared" si="6"/>
        <v>0</v>
      </c>
      <c r="Q17" s="82"/>
      <c r="R17" s="82"/>
      <c r="S17" s="82"/>
      <c r="T17" s="82"/>
      <c r="U17" s="82"/>
      <c r="V17" s="82"/>
    </row>
    <row r="18" spans="1:22" ht="67.5" x14ac:dyDescent="0.2">
      <c r="A18" s="132">
        <v>5</v>
      </c>
      <c r="B18" s="368"/>
      <c r="C18" s="83" t="s">
        <v>203</v>
      </c>
      <c r="D18" s="111" t="s">
        <v>105</v>
      </c>
      <c r="E18" s="88">
        <v>45.24</v>
      </c>
      <c r="F18" s="266"/>
      <c r="G18" s="264"/>
      <c r="H18" s="264">
        <f t="shared" si="0"/>
        <v>0</v>
      </c>
      <c r="I18" s="264"/>
      <c r="J18" s="264"/>
      <c r="K18" s="265">
        <f t="shared" si="1"/>
        <v>0</v>
      </c>
      <c r="L18" s="266">
        <f t="shared" si="2"/>
        <v>0</v>
      </c>
      <c r="M18" s="264">
        <f t="shared" si="3"/>
        <v>0</v>
      </c>
      <c r="N18" s="264">
        <f t="shared" si="4"/>
        <v>0</v>
      </c>
      <c r="O18" s="264">
        <f t="shared" si="5"/>
        <v>0</v>
      </c>
      <c r="P18" s="265">
        <f t="shared" si="6"/>
        <v>0</v>
      </c>
      <c r="Q18" s="82"/>
      <c r="R18" s="82"/>
      <c r="S18" s="82"/>
      <c r="T18" s="82"/>
      <c r="U18" s="82"/>
      <c r="V18" s="82"/>
    </row>
    <row r="19" spans="1:22" ht="34.5" thickBot="1" x14ac:dyDescent="0.25">
      <c r="A19" s="146">
        <v>6</v>
      </c>
      <c r="B19" s="178"/>
      <c r="C19" s="186" t="s">
        <v>257</v>
      </c>
      <c r="D19" s="125" t="s">
        <v>99</v>
      </c>
      <c r="E19" s="217">
        <v>152</v>
      </c>
      <c r="F19" s="266"/>
      <c r="G19" s="264"/>
      <c r="H19" s="264">
        <f t="shared" si="0"/>
        <v>0</v>
      </c>
      <c r="I19" s="264"/>
      <c r="J19" s="264"/>
      <c r="K19" s="265">
        <f t="shared" si="1"/>
        <v>0</v>
      </c>
      <c r="L19" s="266">
        <f t="shared" si="2"/>
        <v>0</v>
      </c>
      <c r="M19" s="264">
        <f t="shared" si="3"/>
        <v>0</v>
      </c>
      <c r="N19" s="264">
        <f t="shared" si="4"/>
        <v>0</v>
      </c>
      <c r="O19" s="264">
        <f t="shared" si="5"/>
        <v>0</v>
      </c>
      <c r="P19" s="265">
        <f t="shared" si="6"/>
        <v>0</v>
      </c>
    </row>
    <row r="20" spans="1:22" ht="12" thickBot="1" x14ac:dyDescent="0.25">
      <c r="A20" s="337" t="s">
        <v>293</v>
      </c>
      <c r="B20" s="338"/>
      <c r="C20" s="338"/>
      <c r="D20" s="338"/>
      <c r="E20" s="338"/>
      <c r="F20" s="338"/>
      <c r="G20" s="338"/>
      <c r="H20" s="338"/>
      <c r="I20" s="338"/>
      <c r="J20" s="338"/>
      <c r="K20" s="367"/>
      <c r="L20" s="183">
        <f>SUM(L14:L19)</f>
        <v>0</v>
      </c>
      <c r="M20" s="184">
        <f>SUM(M14:M19)</f>
        <v>0</v>
      </c>
      <c r="N20" s="184">
        <f>SUM(N14:N19)</f>
        <v>0</v>
      </c>
      <c r="O20" s="184">
        <f>SUM(O14:O19)</f>
        <v>0</v>
      </c>
      <c r="P20" s="185">
        <f>SUM(P14:P19)</f>
        <v>0</v>
      </c>
    </row>
    <row r="21" spans="1:22" x14ac:dyDescent="0.2">
      <c r="A21" s="14"/>
      <c r="B21" s="14"/>
      <c r="C21" s="14"/>
      <c r="D21" s="14"/>
      <c r="E21" s="14"/>
      <c r="F21" s="14"/>
      <c r="G21" s="14"/>
      <c r="H21" s="14"/>
      <c r="I21" s="14"/>
      <c r="J21" s="14"/>
      <c r="K21" s="14"/>
      <c r="L21" s="14"/>
      <c r="M21" s="14"/>
      <c r="N21" s="14"/>
      <c r="O21" s="14"/>
      <c r="P21" s="14"/>
    </row>
    <row r="22" spans="1:22" x14ac:dyDescent="0.2">
      <c r="A22" s="14"/>
      <c r="B22" s="14"/>
      <c r="C22" s="14"/>
      <c r="D22" s="14"/>
      <c r="E22" s="14"/>
      <c r="F22" s="14"/>
      <c r="G22" s="14"/>
      <c r="H22" s="14"/>
      <c r="I22" s="14"/>
      <c r="J22" s="14"/>
      <c r="K22" s="14"/>
      <c r="L22" s="14"/>
      <c r="M22" s="14"/>
      <c r="N22" s="14"/>
      <c r="O22" s="14"/>
      <c r="P22" s="14"/>
    </row>
    <row r="23" spans="1:22" x14ac:dyDescent="0.2">
      <c r="A23" s="1" t="s">
        <v>14</v>
      </c>
      <c r="B23" s="14"/>
      <c r="C23" s="336">
        <f>'Kops a'!C35:H35</f>
        <v>0</v>
      </c>
      <c r="D23" s="336"/>
      <c r="E23" s="336"/>
      <c r="F23" s="336"/>
      <c r="G23" s="336"/>
      <c r="H23" s="336"/>
      <c r="I23" s="14"/>
      <c r="J23" s="14"/>
      <c r="K23" s="14"/>
      <c r="L23" s="14"/>
      <c r="M23" s="14"/>
      <c r="N23" s="14"/>
      <c r="O23" s="14"/>
      <c r="P23" s="14"/>
    </row>
    <row r="24" spans="1:22" x14ac:dyDescent="0.2">
      <c r="A24" s="14"/>
      <c r="B24" s="14"/>
      <c r="C24" s="272" t="s">
        <v>15</v>
      </c>
      <c r="D24" s="272"/>
      <c r="E24" s="272"/>
      <c r="F24" s="272"/>
      <c r="G24" s="272"/>
      <c r="H24" s="272"/>
      <c r="I24" s="14"/>
      <c r="J24" s="14"/>
      <c r="K24" s="14"/>
      <c r="L24" s="14"/>
      <c r="M24" s="14"/>
      <c r="N24" s="14"/>
      <c r="O24" s="14"/>
      <c r="P24" s="14"/>
    </row>
    <row r="25" spans="1:22" x14ac:dyDescent="0.2">
      <c r="A25" s="14"/>
      <c r="B25" s="14"/>
      <c r="C25" s="14"/>
      <c r="D25" s="14"/>
      <c r="E25" s="14"/>
      <c r="F25" s="14"/>
      <c r="G25" s="14"/>
      <c r="H25" s="14"/>
      <c r="I25" s="14"/>
      <c r="J25" s="14"/>
      <c r="K25" s="14"/>
      <c r="L25" s="14"/>
      <c r="M25" s="14"/>
      <c r="N25" s="14"/>
      <c r="O25" s="14"/>
      <c r="P25" s="14"/>
    </row>
    <row r="26" spans="1:22" x14ac:dyDescent="0.2">
      <c r="A26" s="69" t="str">
        <f>'Kops a'!A38</f>
        <v>Tāme sastādīta 2021. gada __. _________</v>
      </c>
      <c r="B26" s="70"/>
      <c r="C26" s="70"/>
      <c r="D26" s="70"/>
      <c r="E26" s="14"/>
      <c r="F26" s="14"/>
      <c r="G26" s="14"/>
      <c r="H26" s="14"/>
      <c r="I26" s="14"/>
      <c r="J26" s="14"/>
      <c r="K26" s="14"/>
      <c r="L26" s="14"/>
      <c r="M26" s="14"/>
      <c r="N26" s="14"/>
      <c r="O26" s="14"/>
      <c r="P26" s="14"/>
    </row>
    <row r="27" spans="1:22" x14ac:dyDescent="0.2">
      <c r="A27" s="14"/>
      <c r="B27" s="14"/>
      <c r="C27" s="14"/>
      <c r="D27" s="14"/>
      <c r="E27" s="14"/>
      <c r="F27" s="14"/>
      <c r="G27" s="14"/>
      <c r="H27" s="14"/>
      <c r="I27" s="14"/>
      <c r="J27" s="14"/>
      <c r="K27" s="14"/>
      <c r="L27" s="14"/>
      <c r="M27" s="14"/>
      <c r="N27" s="14"/>
      <c r="O27" s="14"/>
      <c r="P27" s="14"/>
    </row>
    <row r="28" spans="1:22" x14ac:dyDescent="0.2">
      <c r="A28" s="1" t="s">
        <v>37</v>
      </c>
      <c r="B28" s="14"/>
      <c r="C28" s="336">
        <f>'Kops a'!C40:H40</f>
        <v>0</v>
      </c>
      <c r="D28" s="336"/>
      <c r="E28" s="336"/>
      <c r="F28" s="336"/>
      <c r="G28" s="336"/>
      <c r="H28" s="336"/>
      <c r="I28" s="14"/>
      <c r="J28" s="14"/>
      <c r="K28" s="14"/>
      <c r="L28" s="14"/>
      <c r="M28" s="14"/>
      <c r="N28" s="14"/>
      <c r="O28" s="14"/>
      <c r="P28" s="14"/>
    </row>
    <row r="29" spans="1:22" x14ac:dyDescent="0.2">
      <c r="A29" s="14"/>
      <c r="B29" s="14"/>
      <c r="C29" s="272" t="s">
        <v>15</v>
      </c>
      <c r="D29" s="272"/>
      <c r="E29" s="272"/>
      <c r="F29" s="272"/>
      <c r="G29" s="272"/>
      <c r="H29" s="272"/>
      <c r="I29" s="14"/>
      <c r="J29" s="14"/>
      <c r="K29" s="14"/>
      <c r="L29" s="14"/>
      <c r="M29" s="14"/>
      <c r="N29" s="14"/>
      <c r="O29" s="14"/>
      <c r="P29" s="14"/>
    </row>
    <row r="30" spans="1:22" x14ac:dyDescent="0.2">
      <c r="A30" s="14"/>
      <c r="B30" s="14"/>
      <c r="C30" s="14"/>
      <c r="D30" s="14"/>
      <c r="E30" s="14"/>
      <c r="F30" s="14"/>
      <c r="G30" s="14"/>
      <c r="H30" s="14"/>
      <c r="I30" s="14"/>
      <c r="J30" s="14"/>
      <c r="K30" s="14"/>
      <c r="L30" s="14"/>
      <c r="M30" s="14"/>
      <c r="N30" s="14"/>
      <c r="O30" s="14"/>
      <c r="P30" s="14"/>
    </row>
    <row r="31" spans="1:22" x14ac:dyDescent="0.2">
      <c r="A31" s="69" t="s">
        <v>54</v>
      </c>
      <c r="B31" s="70"/>
      <c r="C31" s="74">
        <f>'Kops a'!C43</f>
        <v>0</v>
      </c>
      <c r="D31" s="42"/>
      <c r="E31" s="14"/>
      <c r="F31" s="14"/>
      <c r="G31" s="14"/>
      <c r="H31" s="14"/>
      <c r="I31" s="14"/>
      <c r="J31" s="14"/>
      <c r="K31" s="14"/>
      <c r="L31" s="14"/>
      <c r="M31" s="14"/>
      <c r="N31" s="14"/>
      <c r="O31" s="14"/>
      <c r="P31" s="14"/>
    </row>
    <row r="32" spans="1:22" x14ac:dyDescent="0.2">
      <c r="A32" s="14"/>
      <c r="B32" s="14"/>
      <c r="C32" s="14"/>
      <c r="D32" s="14"/>
      <c r="E32" s="14"/>
      <c r="F32" s="14"/>
      <c r="G32" s="14"/>
      <c r="H32" s="14"/>
      <c r="I32" s="14"/>
      <c r="J32" s="14"/>
      <c r="K32" s="14"/>
      <c r="L32" s="14"/>
      <c r="M32" s="14"/>
      <c r="N32" s="14"/>
      <c r="O32" s="14"/>
      <c r="P32" s="14"/>
    </row>
  </sheetData>
  <mergeCells count="23">
    <mergeCell ref="C29:H29"/>
    <mergeCell ref="C4:I4"/>
    <mergeCell ref="F12:K12"/>
    <mergeCell ref="A9:F9"/>
    <mergeCell ref="J9:M9"/>
    <mergeCell ref="D8:L8"/>
    <mergeCell ref="A20:K20"/>
    <mergeCell ref="C23:H23"/>
    <mergeCell ref="C24:H24"/>
    <mergeCell ref="C28:H28"/>
    <mergeCell ref="B15:B18"/>
    <mergeCell ref="N9:O9"/>
    <mergeCell ref="A12:A13"/>
    <mergeCell ref="B12:B13"/>
    <mergeCell ref="C12:C13"/>
    <mergeCell ref="D12:D13"/>
    <mergeCell ref="E12:E13"/>
    <mergeCell ref="L12:P12"/>
    <mergeCell ref="C2:I2"/>
    <mergeCell ref="C3:I3"/>
    <mergeCell ref="D5:L5"/>
    <mergeCell ref="D6:L6"/>
    <mergeCell ref="D7:L7"/>
  </mergeCells>
  <conditionalFormatting sqref="B14:B15 C14:E18">
    <cfRule type="cellIs" dxfId="111" priority="64" operator="equal">
      <formula>0</formula>
    </cfRule>
  </conditionalFormatting>
  <conditionalFormatting sqref="N9:O9">
    <cfRule type="cellIs" dxfId="110" priority="63" operator="equal">
      <formula>0</formula>
    </cfRule>
  </conditionalFormatting>
  <conditionalFormatting sqref="A9:F9">
    <cfRule type="containsText" dxfId="109" priority="61"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08" priority="60" operator="equal">
      <formula>0</formula>
    </cfRule>
  </conditionalFormatting>
  <conditionalFormatting sqref="O10">
    <cfRule type="cellIs" dxfId="107" priority="59" operator="equal">
      <formula>"20__. gada __. _________"</formula>
    </cfRule>
  </conditionalFormatting>
  <conditionalFormatting sqref="A20:K20">
    <cfRule type="containsText" dxfId="106" priority="58" operator="containsText" text="Tiešās izmaksas kopā, t. sk. darba devēja sociālais nodoklis __.__% ">
      <formula>NOT(ISERROR(SEARCH("Tiešās izmaksas kopā, t. sk. darba devēja sociālais nodoklis __.__% ",A20)))</formula>
    </cfRule>
  </conditionalFormatting>
  <conditionalFormatting sqref="L20:P20">
    <cfRule type="cellIs" dxfId="105" priority="53" operator="equal">
      <formula>0</formula>
    </cfRule>
  </conditionalFormatting>
  <conditionalFormatting sqref="C4:I4">
    <cfRule type="cellIs" dxfId="104" priority="52" operator="equal">
      <formula>0</formula>
    </cfRule>
  </conditionalFormatting>
  <conditionalFormatting sqref="D5:L8">
    <cfRule type="cellIs" dxfId="103" priority="48" operator="equal">
      <formula>0</formula>
    </cfRule>
  </conditionalFormatting>
  <conditionalFormatting sqref="A14:A19">
    <cfRule type="cellIs" dxfId="102" priority="47" operator="equal">
      <formula>0</formula>
    </cfRule>
  </conditionalFormatting>
  <conditionalFormatting sqref="P10">
    <cfRule type="cellIs" dxfId="101" priority="44" operator="equal">
      <formula>"20__. gada __. _________"</formula>
    </cfRule>
  </conditionalFormatting>
  <conditionalFormatting sqref="C28:H28">
    <cfRule type="cellIs" dxfId="100" priority="41" operator="equal">
      <formula>0</formula>
    </cfRule>
  </conditionalFormatting>
  <conditionalFormatting sqref="C23:H23">
    <cfRule type="cellIs" dxfId="99" priority="40" operator="equal">
      <formula>0</formula>
    </cfRule>
  </conditionalFormatting>
  <conditionalFormatting sqref="C28:H28 C31 C23:H23">
    <cfRule type="cellIs" dxfId="98" priority="39" operator="equal">
      <formula>0</formula>
    </cfRule>
  </conditionalFormatting>
  <conditionalFormatting sqref="D1">
    <cfRule type="cellIs" dxfId="97" priority="38" operator="equal">
      <formula>0</formula>
    </cfRule>
  </conditionalFormatting>
  <conditionalFormatting sqref="D15:E19">
    <cfRule type="cellIs" dxfId="96" priority="19" operator="equal">
      <formula>0</formula>
    </cfRule>
  </conditionalFormatting>
  <conditionalFormatting sqref="C19:E19">
    <cfRule type="cellIs" dxfId="95" priority="9" operator="equal">
      <formula>0</formula>
    </cfRule>
  </conditionalFormatting>
  <conditionalFormatting sqref="F14:G19 I14:J19">
    <cfRule type="cellIs" dxfId="94" priority="2" operator="equal">
      <formula>0</formula>
    </cfRule>
  </conditionalFormatting>
  <conditionalFormatting sqref="H14:H19 K14:P19">
    <cfRule type="cellIs" dxfId="93" priority="1" operator="equal">
      <formula>0</formula>
    </cfRule>
  </conditionalFormatting>
  <pageMargins left="0.7" right="0.7" top="0.75" bottom="0.75" header="0.3" footer="0.3"/>
  <pageSetup paperSize="9" scale="93"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43" operator="containsText" id="{36249DFF-DD18-40B1-AB61-D280DA74812E}">
            <xm:f>NOT(ISERROR(SEARCH("Tāme sastādīta ____. gada ___. ______________",A26)))</xm:f>
            <xm:f>"Tāme sastādīta ____. gada ___. ______________"</xm:f>
            <x14:dxf>
              <font>
                <color auto="1"/>
              </font>
              <fill>
                <patternFill>
                  <bgColor rgb="FFC6EFCE"/>
                </patternFill>
              </fill>
            </x14:dxf>
          </x14:cfRule>
          <xm:sqref>A26</xm:sqref>
        </x14:conditionalFormatting>
        <x14:conditionalFormatting xmlns:xm="http://schemas.microsoft.com/office/excel/2006/main">
          <x14:cfRule type="containsText" priority="42" operator="containsText" id="{708D048F-4463-4EB3-AF79-B8653AFFB42B}">
            <xm:f>NOT(ISERROR(SEARCH("Sertifikāta Nr. _________________________________",A31)))</xm:f>
            <xm:f>"Sertifikāta Nr. _________________________________"</xm:f>
            <x14:dxf>
              <font>
                <color auto="1"/>
              </font>
              <fill>
                <patternFill>
                  <bgColor rgb="FFC6EFCE"/>
                </patternFill>
              </fill>
            </x14:dxf>
          </x14:cfRule>
          <xm:sqref>A31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13</vt:i4>
      </vt:variant>
      <vt:variant>
        <vt:lpstr>Diapazoni ar nosaukumiem</vt:lpstr>
      </vt:variant>
      <vt:variant>
        <vt:i4>5</vt:i4>
      </vt:variant>
    </vt:vector>
  </HeadingPairs>
  <TitlesOfParts>
    <vt:vector size="18" baseType="lpstr">
      <vt:lpstr>Kopt a</vt:lpstr>
      <vt:lpstr>Kops a</vt:lpstr>
      <vt:lpstr>1a</vt:lpstr>
      <vt:lpstr>2a</vt:lpstr>
      <vt:lpstr>3a</vt:lpstr>
      <vt:lpstr>4a</vt:lpstr>
      <vt:lpstr>5a</vt:lpstr>
      <vt:lpstr>6a</vt:lpstr>
      <vt:lpstr>7a</vt:lpstr>
      <vt:lpstr>8a</vt:lpstr>
      <vt:lpstr>9a</vt:lpstr>
      <vt:lpstr>10a</vt:lpstr>
      <vt:lpstr>11a</vt:lpstr>
      <vt:lpstr>'1a'!Drukas_apgabals</vt:lpstr>
      <vt:lpstr>'3a'!Drukas_apgabals</vt:lpstr>
      <vt:lpstr>'4a'!Drukas_apgabals</vt:lpstr>
      <vt:lpstr>'8a'!Drukas_apgabals</vt:lpstr>
      <vt:lpstr>'9a'!Drukas_apgabals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Armands Ūbelis</dc:creator>
  <cp:lastModifiedBy>Ilze Bērziņa</cp:lastModifiedBy>
  <cp:lastPrinted>2021-10-06T10:20:29Z</cp:lastPrinted>
  <dcterms:created xsi:type="dcterms:W3CDTF">2019-03-11T11:42:22Z</dcterms:created>
  <dcterms:modified xsi:type="dcterms:W3CDTF">2021-10-06T10:49:26Z</dcterms:modified>
</cp:coreProperties>
</file>