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52\Administracija\Ēku renovācija\Aptaujas anketas mājas\Jelgavas 20\Iepirkums Būvdarbiem\2.iepirkums\"/>
    </mc:Choice>
  </mc:AlternateContent>
  <xr:revisionPtr revIDLastSave="0" documentId="13_ncr:1_{48EEFABE-C30F-4B69-B523-032772536806}" xr6:coauthVersionLast="45" xr6:coauthVersionMax="45" xr10:uidLastSave="{00000000-0000-0000-0000-000000000000}"/>
  <bookViews>
    <workbookView xWindow="-120" yWindow="-120" windowWidth="29040" windowHeight="15990" tabRatio="846" xr2:uid="{00000000-000D-0000-FFFF-FFFF00000000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  <sheet name="10a" sheetId="12" r:id="rId12"/>
    <sheet name="11a" sheetId="13" r:id="rId13"/>
    <sheet name="12a" sheetId="14" r:id="rId14"/>
  </sheets>
  <definedNames>
    <definedName name="_xlnm.Print_Area" localSheetId="11">'10a'!$A$1:$P$83</definedName>
    <definedName name="_xlnm.Print_Area" localSheetId="5">'4a'!$A$1:$P$43</definedName>
    <definedName name="_xlnm.Print_Area" localSheetId="6">'5a'!$A$1:$P$188</definedName>
    <definedName name="_xlnm.Print_Area" localSheetId="8">'7a'!$A$1:$P$131</definedName>
    <definedName name="_xlnm.Print_Area" localSheetId="10">'9a'!$A$1:$P$39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3" l="1"/>
  <c r="E49" i="5"/>
  <c r="E48" i="5"/>
  <c r="E47" i="5"/>
  <c r="E45" i="5"/>
  <c r="E44" i="5"/>
  <c r="E43" i="5"/>
  <c r="E29" i="13"/>
  <c r="E28" i="13"/>
  <c r="E26" i="13"/>
  <c r="E65" i="12"/>
  <c r="E48" i="12"/>
  <c r="E47" i="12"/>
  <c r="E15" i="11"/>
  <c r="E27" i="11"/>
  <c r="E23" i="11"/>
  <c r="E20" i="11"/>
  <c r="E19" i="11"/>
  <c r="E18" i="11"/>
  <c r="E17" i="11"/>
  <c r="E75" i="10"/>
  <c r="E73" i="10"/>
  <c r="E71" i="10"/>
  <c r="E69" i="10"/>
  <c r="E66" i="10"/>
  <c r="E67" i="10"/>
  <c r="E64" i="10"/>
  <c r="E65" i="10"/>
  <c r="E58" i="10"/>
  <c r="E61" i="10"/>
  <c r="E53" i="10"/>
  <c r="E57" i="10"/>
  <c r="E47" i="10"/>
  <c r="E50" i="10"/>
  <c r="E44" i="10"/>
  <c r="E41" i="10"/>
  <c r="E43" i="10"/>
  <c r="E36" i="10"/>
  <c r="E38" i="10"/>
  <c r="E31" i="10"/>
  <c r="E33" i="10"/>
  <c r="E26" i="10"/>
  <c r="E28" i="10"/>
  <c r="E21" i="10"/>
  <c r="E22" i="10"/>
  <c r="E17" i="10"/>
  <c r="E16" i="10"/>
  <c r="E18" i="10"/>
  <c r="E116" i="9"/>
  <c r="E93" i="9"/>
  <c r="E95" i="9"/>
  <c r="E88" i="9"/>
  <c r="E91" i="9"/>
  <c r="E87" i="9"/>
  <c r="E83" i="9"/>
  <c r="E86" i="9"/>
  <c r="E82" i="9"/>
  <c r="E81" i="9"/>
  <c r="E76" i="9"/>
  <c r="E73" i="9"/>
  <c r="E74" i="9"/>
  <c r="E68" i="9"/>
  <c r="E69" i="9"/>
  <c r="E67" i="9"/>
  <c r="E63" i="9"/>
  <c r="E66" i="9"/>
  <c r="E62" i="9"/>
  <c r="E61" i="9"/>
  <c r="E56" i="9"/>
  <c r="E53" i="9"/>
  <c r="E54" i="9"/>
  <c r="E48" i="9"/>
  <c r="E51" i="9"/>
  <c r="E47" i="9"/>
  <c r="E43" i="9"/>
  <c r="E44" i="9"/>
  <c r="E45" i="9"/>
  <c r="E42" i="9"/>
  <c r="E41" i="9"/>
  <c r="E33" i="9"/>
  <c r="E23" i="9"/>
  <c r="E15" i="8"/>
  <c r="E31" i="8"/>
  <c r="E30" i="8"/>
  <c r="E17" i="8"/>
  <c r="E20" i="8"/>
  <c r="E176" i="7"/>
  <c r="E172" i="7"/>
  <c r="E174" i="7"/>
  <c r="E171" i="7"/>
  <c r="E170" i="7"/>
  <c r="E167" i="7"/>
  <c r="E163" i="7"/>
  <c r="E162" i="7"/>
  <c r="E164" i="7"/>
  <c r="E160" i="7"/>
  <c r="E159" i="7"/>
  <c r="E158" i="7"/>
  <c r="E153" i="7"/>
  <c r="E152" i="7"/>
  <c r="E144" i="7"/>
  <c r="E142" i="7"/>
  <c r="E143" i="7"/>
  <c r="E141" i="7"/>
  <c r="E137" i="7"/>
  <c r="E136" i="7"/>
  <c r="E135" i="7"/>
  <c r="E134" i="7"/>
  <c r="E130" i="7"/>
  <c r="E125" i="7"/>
  <c r="E127" i="7"/>
  <c r="E121" i="7"/>
  <c r="E124" i="7"/>
  <c r="E120" i="7"/>
  <c r="E119" i="7"/>
  <c r="E118" i="7"/>
  <c r="E106" i="7"/>
  <c r="E102" i="7"/>
  <c r="E103" i="7"/>
  <c r="E101" i="7"/>
  <c r="E100" i="7"/>
  <c r="E88" i="7"/>
  <c r="E84" i="7"/>
  <c r="E85" i="7"/>
  <c r="E83" i="7"/>
  <c r="E82" i="7"/>
  <c r="E68" i="7"/>
  <c r="E64" i="7"/>
  <c r="E65" i="7"/>
  <c r="E63" i="7"/>
  <c r="E62" i="7"/>
  <c r="E48" i="7"/>
  <c r="E52" i="7"/>
  <c r="E47" i="7"/>
  <c r="E45" i="7"/>
  <c r="E32" i="7"/>
  <c r="E31" i="7"/>
  <c r="E30" i="7"/>
  <c r="E22" i="7"/>
  <c r="E21" i="7"/>
  <c r="E18" i="7"/>
  <c r="E24" i="7"/>
  <c r="E17" i="7"/>
  <c r="E16" i="7"/>
  <c r="E25" i="6"/>
  <c r="E31" i="6"/>
  <c r="E27" i="6"/>
  <c r="E36" i="5"/>
  <c r="E38" i="5"/>
  <c r="E35" i="5"/>
  <c r="E34" i="5"/>
  <c r="E33" i="5"/>
  <c r="E23" i="5"/>
  <c r="E28" i="5"/>
  <c r="E29" i="5"/>
  <c r="E22" i="5"/>
  <c r="E21" i="5"/>
  <c r="E55" i="4"/>
  <c r="E37" i="4"/>
  <c r="N33" i="3"/>
  <c r="P33" i="3"/>
  <c r="C15" i="2"/>
  <c r="E55" i="9"/>
  <c r="E126" i="7"/>
  <c r="E23" i="10"/>
  <c r="E54" i="10"/>
  <c r="E37" i="10"/>
  <c r="E48" i="10"/>
  <c r="E32" i="10"/>
  <c r="E27" i="10"/>
  <c r="E45" i="10"/>
  <c r="E49" i="10"/>
  <c r="E55" i="10"/>
  <c r="E59" i="10"/>
  <c r="E42" i="10"/>
  <c r="E46" i="10"/>
  <c r="E56" i="10"/>
  <c r="E60" i="10"/>
  <c r="E50" i="9"/>
  <c r="E49" i="9"/>
  <c r="E71" i="9"/>
  <c r="E84" i="9"/>
  <c r="E85" i="9"/>
  <c r="E70" i="9"/>
  <c r="E46" i="9"/>
  <c r="E75" i="9"/>
  <c r="E64" i="9"/>
  <c r="E65" i="9"/>
  <c r="E89" i="9"/>
  <c r="E94" i="9"/>
  <c r="E90" i="9"/>
  <c r="E25" i="8"/>
  <c r="E24" i="8"/>
  <c r="E22" i="8"/>
  <c r="E23" i="8"/>
  <c r="E18" i="8"/>
  <c r="E19" i="8"/>
  <c r="E108" i="7"/>
  <c r="E113" i="7"/>
  <c r="E115" i="7"/>
  <c r="E19" i="7"/>
  <c r="E122" i="7"/>
  <c r="E70" i="7"/>
  <c r="E75" i="7"/>
  <c r="E76" i="7"/>
  <c r="E123" i="7"/>
  <c r="E49" i="7"/>
  <c r="E90" i="7"/>
  <c r="E95" i="7"/>
  <c r="E97" i="7"/>
  <c r="E33" i="7"/>
  <c r="E27" i="7"/>
  <c r="E26" i="7"/>
  <c r="E25" i="7"/>
  <c r="E53" i="7"/>
  <c r="E56" i="7"/>
  <c r="E55" i="7"/>
  <c r="E54" i="7"/>
  <c r="E50" i="7"/>
  <c r="E71" i="7"/>
  <c r="E51" i="7"/>
  <c r="E110" i="7"/>
  <c r="E173" i="7"/>
  <c r="E111" i="7"/>
  <c r="E37" i="5"/>
  <c r="E30" i="5"/>
  <c r="E25" i="5"/>
  <c r="E26" i="5"/>
  <c r="E27" i="5"/>
  <c r="E24" i="5"/>
  <c r="E77" i="7"/>
  <c r="E72" i="7"/>
  <c r="E96" i="7"/>
  <c r="E73" i="7"/>
  <c r="E27" i="8"/>
  <c r="E26" i="8"/>
  <c r="E114" i="7"/>
  <c r="E109" i="7"/>
  <c r="E93" i="7"/>
  <c r="E92" i="7"/>
  <c r="E91" i="7"/>
  <c r="E35" i="7"/>
  <c r="E34" i="7"/>
  <c r="E57" i="7"/>
  <c r="E58" i="7"/>
  <c r="E59" i="7"/>
  <c r="C61" i="5"/>
  <c r="C58" i="5"/>
  <c r="C53" i="5"/>
  <c r="C43" i="6"/>
  <c r="C40" i="6"/>
  <c r="C35" i="6"/>
  <c r="C188" i="7"/>
  <c r="C185" i="7"/>
  <c r="C180" i="7"/>
  <c r="C43" i="8"/>
  <c r="C40" i="8"/>
  <c r="C35" i="8"/>
  <c r="C131" i="9"/>
  <c r="C128" i="9"/>
  <c r="C123" i="9"/>
  <c r="C95" i="10"/>
  <c r="C92" i="10"/>
  <c r="C87" i="10"/>
  <c r="C39" i="11"/>
  <c r="C36" i="11"/>
  <c r="C31" i="11"/>
  <c r="C83" i="12"/>
  <c r="C80" i="12"/>
  <c r="C75" i="12"/>
  <c r="C45" i="13"/>
  <c r="C42" i="13"/>
  <c r="C37" i="13"/>
  <c r="C46" i="14"/>
  <c r="C43" i="14"/>
  <c r="C38" i="14"/>
  <c r="C82" i="4"/>
  <c r="C79" i="4"/>
  <c r="C74" i="4"/>
  <c r="C46" i="3"/>
  <c r="C43" i="3"/>
  <c r="C38" i="3"/>
  <c r="A39" i="2"/>
  <c r="A41" i="3"/>
  <c r="P10" i="3"/>
  <c r="C24" i="2"/>
  <c r="D9" i="2"/>
  <c r="D8" i="12"/>
  <c r="D8" i="2"/>
  <c r="D7" i="2"/>
  <c r="D6" i="2"/>
  <c r="D5" i="12"/>
  <c r="D7" i="14"/>
  <c r="D7" i="13"/>
  <c r="D7" i="12"/>
  <c r="D7" i="11"/>
  <c r="D7" i="10"/>
  <c r="D7" i="9"/>
  <c r="D7" i="8"/>
  <c r="D7" i="7"/>
  <c r="D7" i="6"/>
  <c r="D7" i="5"/>
  <c r="D7" i="4"/>
  <c r="D5" i="14"/>
  <c r="D5" i="13"/>
  <c r="D5" i="10"/>
  <c r="D5" i="9"/>
  <c r="D5" i="6"/>
  <c r="D5" i="5"/>
  <c r="D6" i="14"/>
  <c r="D6" i="13"/>
  <c r="D6" i="12"/>
  <c r="D6" i="11"/>
  <c r="D6" i="10"/>
  <c r="D6" i="9"/>
  <c r="D6" i="8"/>
  <c r="D6" i="7"/>
  <c r="D6" i="6"/>
  <c r="D6" i="5"/>
  <c r="D6" i="4"/>
  <c r="D6" i="3"/>
  <c r="D7" i="3"/>
  <c r="D5" i="3"/>
  <c r="H15" i="6"/>
  <c r="H16" i="6"/>
  <c r="H17" i="6"/>
  <c r="H18" i="6"/>
  <c r="H20" i="6"/>
  <c r="H22" i="6"/>
  <c r="H23" i="6"/>
  <c r="H24" i="6"/>
  <c r="H25" i="6"/>
  <c r="H26" i="6"/>
  <c r="H28" i="6"/>
  <c r="H29" i="6"/>
  <c r="H30" i="6"/>
  <c r="H31" i="6"/>
  <c r="H15" i="7"/>
  <c r="H16" i="7"/>
  <c r="H18" i="7"/>
  <c r="H20" i="7"/>
  <c r="H22" i="7"/>
  <c r="H24" i="7"/>
  <c r="H25" i="7"/>
  <c r="H26" i="7"/>
  <c r="H27" i="7"/>
  <c r="H28" i="7"/>
  <c r="H29" i="7"/>
  <c r="H30" i="7"/>
  <c r="H31" i="7"/>
  <c r="H32" i="7"/>
  <c r="H34" i="7"/>
  <c r="H36" i="7"/>
  <c r="H38" i="7"/>
  <c r="H40" i="7"/>
  <c r="H41" i="7"/>
  <c r="H42" i="7"/>
  <c r="H43" i="7"/>
  <c r="H44" i="7"/>
  <c r="H45" i="7"/>
  <c r="H46" i="7"/>
  <c r="H47" i="7"/>
  <c r="H48" i="7"/>
  <c r="H50" i="7"/>
  <c r="H51" i="7"/>
  <c r="H52" i="7"/>
  <c r="H54" i="7"/>
  <c r="H55" i="7"/>
  <c r="H56" i="7"/>
  <c r="H57" i="7"/>
  <c r="H58" i="7"/>
  <c r="H60" i="7"/>
  <c r="H62" i="7"/>
  <c r="H63" i="7"/>
  <c r="H64" i="7"/>
  <c r="H65" i="7"/>
  <c r="H66" i="7"/>
  <c r="H68" i="7"/>
  <c r="H69" i="7"/>
  <c r="H70" i="7"/>
  <c r="H71" i="7"/>
  <c r="H72" i="7"/>
  <c r="H74" i="7"/>
  <c r="H75" i="7"/>
  <c r="H76" i="7"/>
  <c r="H77" i="7"/>
  <c r="H78" i="7"/>
  <c r="H79" i="7"/>
  <c r="H80" i="7"/>
  <c r="H81" i="7"/>
  <c r="H82" i="7"/>
  <c r="H84" i="7"/>
  <c r="H86" i="7"/>
  <c r="H88" i="7"/>
  <c r="H90" i="7"/>
  <c r="H91" i="7"/>
  <c r="H92" i="7"/>
  <c r="H93" i="7"/>
  <c r="H94" i="7"/>
  <c r="H95" i="7"/>
  <c r="H96" i="7"/>
  <c r="H98" i="7"/>
  <c r="H99" i="7"/>
  <c r="H100" i="7"/>
  <c r="H102" i="7"/>
  <c r="H104" i="7"/>
  <c r="H105" i="7"/>
  <c r="H106" i="7"/>
  <c r="H108" i="7"/>
  <c r="H109" i="7"/>
  <c r="H110" i="7"/>
  <c r="H111" i="7"/>
  <c r="H112" i="7"/>
  <c r="H114" i="7"/>
  <c r="H115" i="7"/>
  <c r="H116" i="7"/>
  <c r="H117" i="7"/>
  <c r="H118" i="7"/>
  <c r="H119" i="7"/>
  <c r="H120" i="7"/>
  <c r="H121" i="7"/>
  <c r="H122" i="7"/>
  <c r="H123" i="7"/>
  <c r="H124" i="7"/>
  <c r="H126" i="7"/>
  <c r="H128" i="7"/>
  <c r="H129" i="7"/>
  <c r="H130" i="7"/>
  <c r="H132" i="7"/>
  <c r="H133" i="7"/>
  <c r="H134" i="7"/>
  <c r="H135" i="7"/>
  <c r="H136" i="7"/>
  <c r="H138" i="7"/>
  <c r="H139" i="7"/>
  <c r="H140" i="7"/>
  <c r="H142" i="7"/>
  <c r="H144" i="7"/>
  <c r="H145" i="7"/>
  <c r="H146" i="7"/>
  <c r="H147" i="7"/>
  <c r="H148" i="7"/>
  <c r="H150" i="7"/>
  <c r="H151" i="7"/>
  <c r="H152" i="7"/>
  <c r="H154" i="7"/>
  <c r="H155" i="7"/>
  <c r="H156" i="7"/>
  <c r="H157" i="7"/>
  <c r="H158" i="7"/>
  <c r="H159" i="7"/>
  <c r="H160" i="7"/>
  <c r="H162" i="7"/>
  <c r="H163" i="7"/>
  <c r="H164" i="7"/>
  <c r="H165" i="7"/>
  <c r="H166" i="7"/>
  <c r="H167" i="7"/>
  <c r="H168" i="7"/>
  <c r="H170" i="7"/>
  <c r="H172" i="7"/>
  <c r="H174" i="7"/>
  <c r="H176" i="7"/>
  <c r="H16" i="8"/>
  <c r="H18" i="8"/>
  <c r="H20" i="8"/>
  <c r="H22" i="8"/>
  <c r="H24" i="8"/>
  <c r="H26" i="8"/>
  <c r="H28" i="8"/>
  <c r="H30" i="8"/>
  <c r="H16" i="9"/>
  <c r="H19" i="9"/>
  <c r="H21" i="9"/>
  <c r="H23" i="9"/>
  <c r="H25" i="9"/>
  <c r="H27" i="9"/>
  <c r="H29" i="9"/>
  <c r="H31" i="9"/>
  <c r="H35" i="9"/>
  <c r="H37" i="9"/>
  <c r="H39" i="9"/>
  <c r="H41" i="9"/>
  <c r="H43" i="9"/>
  <c r="H45" i="9"/>
  <c r="H47" i="9"/>
  <c r="H49" i="9"/>
  <c r="H51" i="9"/>
  <c r="H53" i="9"/>
  <c r="H55" i="9"/>
  <c r="H57" i="9"/>
  <c r="H59" i="9"/>
  <c r="H61" i="9"/>
  <c r="H63" i="9"/>
  <c r="H65" i="9"/>
  <c r="H67" i="9"/>
  <c r="H69" i="9"/>
  <c r="H71" i="9"/>
  <c r="H75" i="9"/>
  <c r="H77" i="9"/>
  <c r="H79" i="9"/>
  <c r="H81" i="9"/>
  <c r="H83" i="9"/>
  <c r="H85" i="9"/>
  <c r="H87" i="9"/>
  <c r="H89" i="9"/>
  <c r="H91" i="9"/>
  <c r="H93" i="9"/>
  <c r="H95" i="9"/>
  <c r="H97" i="9"/>
  <c r="H99" i="9"/>
  <c r="H101" i="9"/>
  <c r="H103" i="9"/>
  <c r="H105" i="9"/>
  <c r="H110" i="9"/>
  <c r="H112" i="9"/>
  <c r="H114" i="9"/>
  <c r="H116" i="9"/>
  <c r="H118" i="9"/>
  <c r="H16" i="10"/>
  <c r="H18" i="10"/>
  <c r="H20" i="10"/>
  <c r="H22" i="10"/>
  <c r="H24" i="10"/>
  <c r="H28" i="10"/>
  <c r="H32" i="10"/>
  <c r="H36" i="10"/>
  <c r="H40" i="10"/>
  <c r="H44" i="10"/>
  <c r="H48" i="10"/>
  <c r="H52" i="10"/>
  <c r="H56" i="10"/>
  <c r="H60" i="10"/>
  <c r="H64" i="10"/>
  <c r="H68" i="10"/>
  <c r="H72" i="10"/>
  <c r="H76" i="10"/>
  <c r="H80" i="10"/>
  <c r="H17" i="11"/>
  <c r="H19" i="11"/>
  <c r="H21" i="11"/>
  <c r="H23" i="11"/>
  <c r="H25" i="11"/>
  <c r="H27" i="11"/>
  <c r="H16" i="12"/>
  <c r="H18" i="12"/>
  <c r="H20" i="12"/>
  <c r="H22" i="12"/>
  <c r="H24" i="12"/>
  <c r="H26" i="12"/>
  <c r="H28" i="12"/>
  <c r="H30" i="12"/>
  <c r="H32" i="12"/>
  <c r="H36" i="12"/>
  <c r="H38" i="12"/>
  <c r="H40" i="12"/>
  <c r="H44" i="12"/>
  <c r="H46" i="12"/>
  <c r="H48" i="12"/>
  <c r="H52" i="12"/>
  <c r="H54" i="12"/>
  <c r="H56" i="12"/>
  <c r="H60" i="12"/>
  <c r="H62" i="12"/>
  <c r="H64" i="12"/>
  <c r="H68" i="12"/>
  <c r="H70" i="12"/>
  <c r="H16" i="13"/>
  <c r="H18" i="13"/>
  <c r="H20" i="13"/>
  <c r="H22" i="13"/>
  <c r="H24" i="13"/>
  <c r="H26" i="13"/>
  <c r="H28" i="13"/>
  <c r="H30" i="13"/>
  <c r="H32" i="13"/>
  <c r="H16" i="14"/>
  <c r="H20" i="14"/>
  <c r="H24" i="14"/>
  <c r="H26" i="14"/>
  <c r="H28" i="14"/>
  <c r="H30" i="14"/>
  <c r="H32" i="14"/>
  <c r="H34" i="14"/>
  <c r="H14" i="6"/>
  <c r="H14" i="7"/>
  <c r="H14" i="9"/>
  <c r="H14" i="10"/>
  <c r="H14" i="13"/>
  <c r="H14" i="14"/>
  <c r="L28" i="6"/>
  <c r="L21" i="14"/>
  <c r="H21" i="6"/>
  <c r="H19" i="7"/>
  <c r="H23" i="7"/>
  <c r="H35" i="7"/>
  <c r="H39" i="7"/>
  <c r="H49" i="7"/>
  <c r="H53" i="7"/>
  <c r="H61" i="7"/>
  <c r="H73" i="7"/>
  <c r="H85" i="7"/>
  <c r="H89" i="7"/>
  <c r="H97" i="7"/>
  <c r="H101" i="7"/>
  <c r="H113" i="7"/>
  <c r="H125" i="7"/>
  <c r="H137" i="7"/>
  <c r="H141" i="7"/>
  <c r="H149" i="7"/>
  <c r="H153" i="7"/>
  <c r="H161" i="7"/>
  <c r="H169" i="7"/>
  <c r="H173" i="7"/>
  <c r="H17" i="8"/>
  <c r="H21" i="8"/>
  <c r="H25" i="8"/>
  <c r="H29" i="8"/>
  <c r="H15" i="9"/>
  <c r="H20" i="9"/>
  <c r="H24" i="9"/>
  <c r="H28" i="9"/>
  <c r="H32" i="9"/>
  <c r="H36" i="9"/>
  <c r="H40" i="9"/>
  <c r="H44" i="9"/>
  <c r="H48" i="9"/>
  <c r="H52" i="9"/>
  <c r="H56" i="9"/>
  <c r="H64" i="9"/>
  <c r="H68" i="9"/>
  <c r="H72" i="9"/>
  <c r="H76" i="9"/>
  <c r="H80" i="9"/>
  <c r="H84" i="9"/>
  <c r="H88" i="9"/>
  <c r="H92" i="9"/>
  <c r="H96" i="9"/>
  <c r="H100" i="9"/>
  <c r="H104" i="9"/>
  <c r="H107" i="9"/>
  <c r="H111" i="9"/>
  <c r="H115" i="9"/>
  <c r="H119" i="9"/>
  <c r="H29" i="10"/>
  <c r="H33" i="10"/>
  <c r="H49" i="10"/>
  <c r="H65" i="10"/>
  <c r="H81" i="10"/>
  <c r="H21" i="14"/>
  <c r="N15" i="4"/>
  <c r="N17" i="4"/>
  <c r="N18" i="4"/>
  <c r="N19" i="4"/>
  <c r="N21" i="4"/>
  <c r="N22" i="4"/>
  <c r="N23" i="4"/>
  <c r="N25" i="4"/>
  <c r="N26" i="4"/>
  <c r="N27" i="4"/>
  <c r="N29" i="4"/>
  <c r="N30" i="4"/>
  <c r="N31" i="4"/>
  <c r="N33" i="4"/>
  <c r="N34" i="4"/>
  <c r="N35" i="4"/>
  <c r="N37" i="4"/>
  <c r="N38" i="4"/>
  <c r="N39" i="4"/>
  <c r="N41" i="4"/>
  <c r="N42" i="4"/>
  <c r="N43" i="4"/>
  <c r="N45" i="4"/>
  <c r="N46" i="4"/>
  <c r="N47" i="4"/>
  <c r="N49" i="4"/>
  <c r="N50" i="4"/>
  <c r="N51" i="4"/>
  <c r="N53" i="4"/>
  <c r="N54" i="4"/>
  <c r="N55" i="4"/>
  <c r="N57" i="4"/>
  <c r="N58" i="4"/>
  <c r="N59" i="4"/>
  <c r="N61" i="4"/>
  <c r="N62" i="4"/>
  <c r="N63" i="4"/>
  <c r="N65" i="4"/>
  <c r="N66" i="4"/>
  <c r="N67" i="4"/>
  <c r="N69" i="4"/>
  <c r="N70" i="4"/>
  <c r="N15" i="5"/>
  <c r="N16" i="5"/>
  <c r="N17" i="5"/>
  <c r="N19" i="5"/>
  <c r="N20" i="5"/>
  <c r="N21" i="5"/>
  <c r="N23" i="5"/>
  <c r="N24" i="5"/>
  <c r="N25" i="5"/>
  <c r="N27" i="5"/>
  <c r="N28" i="5"/>
  <c r="N29" i="5"/>
  <c r="N31" i="5"/>
  <c r="N32" i="5"/>
  <c r="N33" i="5"/>
  <c r="N35" i="5"/>
  <c r="N36" i="5"/>
  <c r="N37" i="5"/>
  <c r="N39" i="5"/>
  <c r="N40" i="5"/>
  <c r="N14" i="4"/>
  <c r="C26" i="2"/>
  <c r="C25" i="2"/>
  <c r="C23" i="2"/>
  <c r="C22" i="2"/>
  <c r="C21" i="2"/>
  <c r="C20" i="2"/>
  <c r="C19" i="2"/>
  <c r="C18" i="2"/>
  <c r="C17" i="2"/>
  <c r="C16" i="2"/>
  <c r="H27" i="6"/>
  <c r="H19" i="6"/>
  <c r="H175" i="7"/>
  <c r="H171" i="7"/>
  <c r="H143" i="7"/>
  <c r="H131" i="7"/>
  <c r="H127" i="7"/>
  <c r="H107" i="7"/>
  <c r="H103" i="7"/>
  <c r="H87" i="7"/>
  <c r="H83" i="7"/>
  <c r="H67" i="7"/>
  <c r="H59" i="7"/>
  <c r="H37" i="7"/>
  <c r="H33" i="7"/>
  <c r="H21" i="7"/>
  <c r="H17" i="7"/>
  <c r="H31" i="8"/>
  <c r="H27" i="8"/>
  <c r="H23" i="8"/>
  <c r="H19" i="8"/>
  <c r="H15" i="8"/>
  <c r="H117" i="9"/>
  <c r="H113" i="9"/>
  <c r="H109" i="9"/>
  <c r="H106" i="9"/>
  <c r="H102" i="9"/>
  <c r="H98" i="9"/>
  <c r="H94" i="9"/>
  <c r="H90" i="9"/>
  <c r="H86" i="9"/>
  <c r="H82" i="9"/>
  <c r="H78" i="9"/>
  <c r="H74" i="9"/>
  <c r="H73" i="9"/>
  <c r="H70" i="9"/>
  <c r="H66" i="9"/>
  <c r="H62" i="9"/>
  <c r="H58" i="9"/>
  <c r="H54" i="9"/>
  <c r="H50" i="9"/>
  <c r="H46" i="9"/>
  <c r="H42" i="9"/>
  <c r="H38" i="9"/>
  <c r="H34" i="9"/>
  <c r="H30" i="9"/>
  <c r="H26" i="9"/>
  <c r="H22" i="9"/>
  <c r="H18" i="9"/>
  <c r="H83" i="10"/>
  <c r="H79" i="10"/>
  <c r="H75" i="10"/>
  <c r="H71" i="10"/>
  <c r="H67" i="10"/>
  <c r="H63" i="10"/>
  <c r="H59" i="10"/>
  <c r="H55" i="10"/>
  <c r="H51" i="10"/>
  <c r="H47" i="10"/>
  <c r="H43" i="10"/>
  <c r="H39" i="10"/>
  <c r="H35" i="10"/>
  <c r="H31" i="10"/>
  <c r="H27" i="10"/>
  <c r="H23" i="10"/>
  <c r="H19" i="10"/>
  <c r="H15" i="10"/>
  <c r="H26" i="11"/>
  <c r="H22" i="11"/>
  <c r="H18" i="11"/>
  <c r="H71" i="12"/>
  <c r="H67" i="12"/>
  <c r="H63" i="12"/>
  <c r="H59" i="12"/>
  <c r="H55" i="12"/>
  <c r="H51" i="12"/>
  <c r="H47" i="12"/>
  <c r="H43" i="12"/>
  <c r="H39" i="12"/>
  <c r="H35" i="12"/>
  <c r="H31" i="12"/>
  <c r="H27" i="12"/>
  <c r="H23" i="12"/>
  <c r="H19" i="12"/>
  <c r="H15" i="12"/>
  <c r="H33" i="13"/>
  <c r="H29" i="13"/>
  <c r="H25" i="13"/>
  <c r="H21" i="13"/>
  <c r="H17" i="13"/>
  <c r="H31" i="14"/>
  <c r="H27" i="14"/>
  <c r="H23" i="14"/>
  <c r="H19" i="14"/>
  <c r="H15" i="14"/>
  <c r="L40" i="5"/>
  <c r="H40" i="5"/>
  <c r="O40" i="5"/>
  <c r="L39" i="5"/>
  <c r="H39" i="5"/>
  <c r="N38" i="5"/>
  <c r="L38" i="5"/>
  <c r="H38" i="5"/>
  <c r="M38" i="5"/>
  <c r="L37" i="5"/>
  <c r="H37" i="5"/>
  <c r="L36" i="5"/>
  <c r="H36" i="5"/>
  <c r="O36" i="5"/>
  <c r="L35" i="5"/>
  <c r="H35" i="5"/>
  <c r="N34" i="5"/>
  <c r="L34" i="5"/>
  <c r="H34" i="5"/>
  <c r="M34" i="5"/>
  <c r="L33" i="5"/>
  <c r="H33" i="5"/>
  <c r="L32" i="5"/>
  <c r="H32" i="5"/>
  <c r="O32" i="5"/>
  <c r="L31" i="5"/>
  <c r="H31" i="5"/>
  <c r="N30" i="5"/>
  <c r="L30" i="5"/>
  <c r="H30" i="5"/>
  <c r="L29" i="5"/>
  <c r="H29" i="5"/>
  <c r="L28" i="5"/>
  <c r="H28" i="5"/>
  <c r="O28" i="5"/>
  <c r="L27" i="5"/>
  <c r="H27" i="5"/>
  <c r="N26" i="5"/>
  <c r="L26" i="5"/>
  <c r="H26" i="5"/>
  <c r="M26" i="5"/>
  <c r="L25" i="5"/>
  <c r="H25" i="5"/>
  <c r="L24" i="5"/>
  <c r="H24" i="5"/>
  <c r="O24" i="5"/>
  <c r="L23" i="5"/>
  <c r="H23" i="5"/>
  <c r="N22" i="5"/>
  <c r="L22" i="5"/>
  <c r="H22" i="5"/>
  <c r="M22" i="5"/>
  <c r="L21" i="5"/>
  <c r="H21" i="5"/>
  <c r="L20" i="5"/>
  <c r="H20" i="5"/>
  <c r="O20" i="5"/>
  <c r="L19" i="5"/>
  <c r="H19" i="5"/>
  <c r="N18" i="5"/>
  <c r="L18" i="5"/>
  <c r="H18" i="5"/>
  <c r="M18" i="5"/>
  <c r="L17" i="5"/>
  <c r="H17" i="5"/>
  <c r="L16" i="5"/>
  <c r="H16" i="5"/>
  <c r="O16" i="5"/>
  <c r="L15" i="5"/>
  <c r="H15" i="5"/>
  <c r="N14" i="5"/>
  <c r="L14" i="5"/>
  <c r="H14" i="5"/>
  <c r="M14" i="5"/>
  <c r="L70" i="4"/>
  <c r="H70" i="4"/>
  <c r="L69" i="4"/>
  <c r="H69" i="4"/>
  <c r="N68" i="4"/>
  <c r="L68" i="4"/>
  <c r="H68" i="4"/>
  <c r="L67" i="4"/>
  <c r="H67" i="4"/>
  <c r="L66" i="4"/>
  <c r="H66" i="4"/>
  <c r="L65" i="4"/>
  <c r="H65" i="4"/>
  <c r="M65" i="4"/>
  <c r="N64" i="4"/>
  <c r="L64" i="4"/>
  <c r="H64" i="4"/>
  <c r="L63" i="4"/>
  <c r="H63" i="4"/>
  <c r="L62" i="4"/>
  <c r="H62" i="4"/>
  <c r="L61" i="4"/>
  <c r="H61" i="4"/>
  <c r="N60" i="4"/>
  <c r="L60" i="4"/>
  <c r="H60" i="4"/>
  <c r="L59" i="4"/>
  <c r="H59" i="4"/>
  <c r="L58" i="4"/>
  <c r="H58" i="4"/>
  <c r="L57" i="4"/>
  <c r="H57" i="4"/>
  <c r="O57" i="4"/>
  <c r="N56" i="4"/>
  <c r="L56" i="4"/>
  <c r="H56" i="4"/>
  <c r="L55" i="4"/>
  <c r="H55" i="4"/>
  <c r="L54" i="4"/>
  <c r="H54" i="4"/>
  <c r="L53" i="4"/>
  <c r="H53" i="4"/>
  <c r="N52" i="4"/>
  <c r="L52" i="4"/>
  <c r="H52" i="4"/>
  <c r="L51" i="4"/>
  <c r="H51" i="4"/>
  <c r="L50" i="4"/>
  <c r="H50" i="4"/>
  <c r="L49" i="4"/>
  <c r="H49" i="4"/>
  <c r="N48" i="4"/>
  <c r="L48" i="4"/>
  <c r="H48" i="4"/>
  <c r="L47" i="4"/>
  <c r="H47" i="4"/>
  <c r="L46" i="4"/>
  <c r="H46" i="4"/>
  <c r="L45" i="4"/>
  <c r="H45" i="4"/>
  <c r="N44" i="4"/>
  <c r="L44" i="4"/>
  <c r="H44" i="4"/>
  <c r="L43" i="4"/>
  <c r="H43" i="4"/>
  <c r="L42" i="4"/>
  <c r="H42" i="4"/>
  <c r="M42" i="4"/>
  <c r="L41" i="4"/>
  <c r="H41" i="4"/>
  <c r="N40" i="4"/>
  <c r="L40" i="4"/>
  <c r="H40" i="4"/>
  <c r="L39" i="4"/>
  <c r="H39" i="4"/>
  <c r="L38" i="4"/>
  <c r="H38" i="4"/>
  <c r="M38" i="4"/>
  <c r="L37" i="4"/>
  <c r="H37" i="4"/>
  <c r="N36" i="4"/>
  <c r="L36" i="4"/>
  <c r="H36" i="4"/>
  <c r="L35" i="4"/>
  <c r="H35" i="4"/>
  <c r="L34" i="4"/>
  <c r="H34" i="4"/>
  <c r="L33" i="4"/>
  <c r="H33" i="4"/>
  <c r="M33" i="4"/>
  <c r="N32" i="4"/>
  <c r="L32" i="4"/>
  <c r="H32" i="4"/>
  <c r="L31" i="4"/>
  <c r="H31" i="4"/>
  <c r="L30" i="4"/>
  <c r="H30" i="4"/>
  <c r="L29" i="4"/>
  <c r="H29" i="4"/>
  <c r="M29" i="4"/>
  <c r="N28" i="4"/>
  <c r="L28" i="4"/>
  <c r="H28" i="4"/>
  <c r="L27" i="4"/>
  <c r="H27" i="4"/>
  <c r="L26" i="4"/>
  <c r="H26" i="4"/>
  <c r="L25" i="4"/>
  <c r="H25" i="4"/>
  <c r="N24" i="4"/>
  <c r="L24" i="4"/>
  <c r="H24" i="4"/>
  <c r="L23" i="4"/>
  <c r="H23" i="4"/>
  <c r="L22" i="4"/>
  <c r="H22" i="4"/>
  <c r="M22" i="4"/>
  <c r="L21" i="4"/>
  <c r="H21" i="4"/>
  <c r="N20" i="4"/>
  <c r="L20" i="4"/>
  <c r="H20" i="4"/>
  <c r="L19" i="4"/>
  <c r="H19" i="4"/>
  <c r="L18" i="4"/>
  <c r="H18" i="4"/>
  <c r="M18" i="4"/>
  <c r="L17" i="4"/>
  <c r="H17" i="4"/>
  <c r="M17" i="4"/>
  <c r="N16" i="4"/>
  <c r="L16" i="4"/>
  <c r="H16" i="4"/>
  <c r="L15" i="4"/>
  <c r="H15" i="4"/>
  <c r="L14" i="4"/>
  <c r="H14" i="4"/>
  <c r="O14" i="4"/>
  <c r="L28" i="8"/>
  <c r="L32" i="14"/>
  <c r="L28" i="14"/>
  <c r="L68" i="12"/>
  <c r="L64" i="12"/>
  <c r="L60" i="12"/>
  <c r="L56" i="12"/>
  <c r="L52" i="12"/>
  <c r="L48" i="12"/>
  <c r="L44" i="12"/>
  <c r="L40" i="12"/>
  <c r="L36" i="12"/>
  <c r="L32" i="12"/>
  <c r="L28" i="12"/>
  <c r="L80" i="10"/>
  <c r="L76" i="10"/>
  <c r="L72" i="10"/>
  <c r="L68" i="10"/>
  <c r="L64" i="10"/>
  <c r="L60" i="10"/>
  <c r="L56" i="10"/>
  <c r="L52" i="10"/>
  <c r="L48" i="10"/>
  <c r="L44" i="10"/>
  <c r="L40" i="10"/>
  <c r="L36" i="10"/>
  <c r="L32" i="10"/>
  <c r="L28" i="10"/>
  <c r="N119" i="9"/>
  <c r="N31" i="13"/>
  <c r="N27" i="13"/>
  <c r="N21" i="14"/>
  <c r="N17" i="14"/>
  <c r="N23" i="13"/>
  <c r="N19" i="13"/>
  <c r="N15" i="13"/>
  <c r="N21" i="12"/>
  <c r="N17" i="12"/>
  <c r="N24" i="11"/>
  <c r="N20" i="11"/>
  <c r="N16" i="11"/>
  <c r="N21" i="10"/>
  <c r="N17" i="10"/>
  <c r="N29" i="14"/>
  <c r="N22" i="14"/>
  <c r="N18" i="14"/>
  <c r="O80" i="10"/>
  <c r="O72" i="10"/>
  <c r="O40" i="10"/>
  <c r="O56" i="10"/>
  <c r="O32" i="10"/>
  <c r="O48" i="10"/>
  <c r="O64" i="10"/>
  <c r="O28" i="8"/>
  <c r="L24" i="14"/>
  <c r="L20" i="14"/>
  <c r="L16" i="14"/>
  <c r="L22" i="13"/>
  <c r="L18" i="13"/>
  <c r="L24" i="12"/>
  <c r="L20" i="12"/>
  <c r="L16" i="12"/>
  <c r="L23" i="11"/>
  <c r="L19" i="11"/>
  <c r="L24" i="10"/>
  <c r="L20" i="10"/>
  <c r="L16" i="10"/>
  <c r="L23" i="9"/>
  <c r="L19" i="9"/>
  <c r="L24" i="8"/>
  <c r="L20" i="8"/>
  <c r="L16" i="8"/>
  <c r="L22" i="7"/>
  <c r="L18" i="7"/>
  <c r="L24" i="6"/>
  <c r="L20" i="6"/>
  <c r="L16" i="6"/>
  <c r="N32" i="14"/>
  <c r="N28" i="14"/>
  <c r="N68" i="12"/>
  <c r="N64" i="12"/>
  <c r="N60" i="12"/>
  <c r="N56" i="12"/>
  <c r="N52" i="12"/>
  <c r="P52" i="12"/>
  <c r="N48" i="12"/>
  <c r="N44" i="12"/>
  <c r="N40" i="12"/>
  <c r="N36" i="12"/>
  <c r="N32" i="12"/>
  <c r="N28" i="12"/>
  <c r="N80" i="10"/>
  <c r="N76" i="10"/>
  <c r="N72" i="10"/>
  <c r="N68" i="10"/>
  <c r="N64" i="10"/>
  <c r="N60" i="10"/>
  <c r="N56" i="10"/>
  <c r="N52" i="10"/>
  <c r="N48" i="10"/>
  <c r="N44" i="10"/>
  <c r="N40" i="10"/>
  <c r="N36" i="10"/>
  <c r="N32" i="10"/>
  <c r="N28" i="10"/>
  <c r="N46" i="7"/>
  <c r="N28" i="8"/>
  <c r="L21" i="12"/>
  <c r="L17" i="12"/>
  <c r="N14" i="12"/>
  <c r="N14" i="8"/>
  <c r="O18" i="13"/>
  <c r="O22" i="13"/>
  <c r="M19" i="9"/>
  <c r="O20" i="8"/>
  <c r="O23" i="9"/>
  <c r="O24" i="8"/>
  <c r="N24" i="14"/>
  <c r="N20" i="14"/>
  <c r="N16" i="14"/>
  <c r="N22" i="13"/>
  <c r="N18" i="13"/>
  <c r="N24" i="12"/>
  <c r="N20" i="12"/>
  <c r="N16" i="12"/>
  <c r="N23" i="11"/>
  <c r="N19" i="11"/>
  <c r="N24" i="10"/>
  <c r="N20" i="10"/>
  <c r="N16" i="10"/>
  <c r="N23" i="9"/>
  <c r="N19" i="9"/>
  <c r="N24" i="8"/>
  <c r="N20" i="8"/>
  <c r="N16" i="8"/>
  <c r="N22" i="7"/>
  <c r="N18" i="7"/>
  <c r="P18" i="7"/>
  <c r="N24" i="6"/>
  <c r="N20" i="6"/>
  <c r="N16" i="6"/>
  <c r="K53" i="9"/>
  <c r="M80" i="9"/>
  <c r="N33" i="14"/>
  <c r="N25" i="14"/>
  <c r="N69" i="12"/>
  <c r="N65" i="12"/>
  <c r="N61" i="12"/>
  <c r="N57" i="12"/>
  <c r="N53" i="12"/>
  <c r="N49" i="12"/>
  <c r="N45" i="12"/>
  <c r="N41" i="12"/>
  <c r="N37" i="12"/>
  <c r="N33" i="12"/>
  <c r="N29" i="12"/>
  <c r="N25" i="12"/>
  <c r="H22" i="14"/>
  <c r="M22" i="14"/>
  <c r="P22" i="14"/>
  <c r="L22" i="14"/>
  <c r="L18" i="14"/>
  <c r="H18" i="14"/>
  <c r="L66" i="12"/>
  <c r="H66" i="12"/>
  <c r="K66" i="12"/>
  <c r="L58" i="12"/>
  <c r="H58" i="12"/>
  <c r="L50" i="12"/>
  <c r="H50" i="12"/>
  <c r="L42" i="12"/>
  <c r="H42" i="12"/>
  <c r="L34" i="12"/>
  <c r="H34" i="12"/>
  <c r="K34" i="12"/>
  <c r="L82" i="10"/>
  <c r="H82" i="10"/>
  <c r="M82" i="10"/>
  <c r="L78" i="10"/>
  <c r="H78" i="10"/>
  <c r="L74" i="10"/>
  <c r="H74" i="10"/>
  <c r="K74" i="10"/>
  <c r="L70" i="10"/>
  <c r="H70" i="10"/>
  <c r="L66" i="10"/>
  <c r="H66" i="10"/>
  <c r="M66" i="10"/>
  <c r="L62" i="10"/>
  <c r="H62" i="10"/>
  <c r="L58" i="10"/>
  <c r="H58" i="10"/>
  <c r="K58" i="10"/>
  <c r="L54" i="10"/>
  <c r="H54" i="10"/>
  <c r="L50" i="10"/>
  <c r="H50" i="10"/>
  <c r="M50" i="10"/>
  <c r="L46" i="10"/>
  <c r="H46" i="10"/>
  <c r="L42" i="10"/>
  <c r="H42" i="10"/>
  <c r="K42" i="10"/>
  <c r="L38" i="10"/>
  <c r="H38" i="10"/>
  <c r="L34" i="10"/>
  <c r="H34" i="10"/>
  <c r="M34" i="10"/>
  <c r="L30" i="10"/>
  <c r="H30" i="10"/>
  <c r="L26" i="10"/>
  <c r="H26" i="10"/>
  <c r="K26" i="10"/>
  <c r="L108" i="9"/>
  <c r="H108" i="9"/>
  <c r="L33" i="9"/>
  <c r="H33" i="9"/>
  <c r="K33" i="9"/>
  <c r="N19" i="10"/>
  <c r="L69" i="12"/>
  <c r="L65" i="12"/>
  <c r="L61" i="12"/>
  <c r="L57" i="12"/>
  <c r="L53" i="12"/>
  <c r="L49" i="12"/>
  <c r="L45" i="12"/>
  <c r="L41" i="12"/>
  <c r="L37" i="12"/>
  <c r="L33" i="12"/>
  <c r="L29" i="12"/>
  <c r="L25" i="12"/>
  <c r="L77" i="10"/>
  <c r="L61" i="10"/>
  <c r="L45" i="10"/>
  <c r="L32" i="13"/>
  <c r="L105" i="9"/>
  <c r="L97" i="9"/>
  <c r="N93" i="9"/>
  <c r="N89" i="9"/>
  <c r="L85" i="9"/>
  <c r="N81" i="9"/>
  <c r="N69" i="9"/>
  <c r="L45" i="9"/>
  <c r="L41" i="9"/>
  <c r="N29" i="9"/>
  <c r="N28" i="6"/>
  <c r="L33" i="14"/>
  <c r="H33" i="14"/>
  <c r="O33" i="14"/>
  <c r="L29" i="14"/>
  <c r="H29" i="14"/>
  <c r="K29" i="14"/>
  <c r="L25" i="14"/>
  <c r="H25" i="14"/>
  <c r="L17" i="14"/>
  <c r="H17" i="14"/>
  <c r="M17" i="14"/>
  <c r="P17" i="14"/>
  <c r="L27" i="13"/>
  <c r="H27" i="13"/>
  <c r="K24" i="7"/>
  <c r="L31" i="13"/>
  <c r="H31" i="13"/>
  <c r="L23" i="13"/>
  <c r="H23" i="13"/>
  <c r="O23" i="13"/>
  <c r="L19" i="13"/>
  <c r="H19" i="13"/>
  <c r="O19" i="13"/>
  <c r="L15" i="13"/>
  <c r="H15" i="13"/>
  <c r="O15" i="13"/>
  <c r="H24" i="11"/>
  <c r="M24" i="11"/>
  <c r="L24" i="11"/>
  <c r="N34" i="14"/>
  <c r="L34" i="14"/>
  <c r="N30" i="14"/>
  <c r="L30" i="14"/>
  <c r="N26" i="14"/>
  <c r="L26" i="14"/>
  <c r="L30" i="13"/>
  <c r="N30" i="13"/>
  <c r="L26" i="13"/>
  <c r="N26" i="13"/>
  <c r="N27" i="11"/>
  <c r="L27" i="11"/>
  <c r="N118" i="9"/>
  <c r="L118" i="9"/>
  <c r="N114" i="9"/>
  <c r="L114" i="9"/>
  <c r="N110" i="9"/>
  <c r="L110" i="9"/>
  <c r="N103" i="9"/>
  <c r="L103" i="9"/>
  <c r="L99" i="9"/>
  <c r="N99" i="9"/>
  <c r="N95" i="9"/>
  <c r="L95" i="9"/>
  <c r="N91" i="9"/>
  <c r="L91" i="9"/>
  <c r="N87" i="9"/>
  <c r="L87" i="9"/>
  <c r="L83" i="9"/>
  <c r="N83" i="9"/>
  <c r="L79" i="9"/>
  <c r="N79" i="9"/>
  <c r="N75" i="9"/>
  <c r="L75" i="9"/>
  <c r="L71" i="9"/>
  <c r="N71" i="9"/>
  <c r="N67" i="9"/>
  <c r="L67" i="9"/>
  <c r="N63" i="9"/>
  <c r="L63" i="9"/>
  <c r="N59" i="9"/>
  <c r="L59" i="9"/>
  <c r="L55" i="9"/>
  <c r="N55" i="9"/>
  <c r="N51" i="9"/>
  <c r="L51" i="9"/>
  <c r="L47" i="9"/>
  <c r="N47" i="9"/>
  <c r="N43" i="9"/>
  <c r="L43" i="9"/>
  <c r="L39" i="9"/>
  <c r="N39" i="9"/>
  <c r="N35" i="9"/>
  <c r="L35" i="9"/>
  <c r="N31" i="9"/>
  <c r="L31" i="9"/>
  <c r="L27" i="9"/>
  <c r="N27" i="9"/>
  <c r="H20" i="11"/>
  <c r="L20" i="11"/>
  <c r="H16" i="11"/>
  <c r="L16" i="11"/>
  <c r="O30" i="13"/>
  <c r="O26" i="13"/>
  <c r="M35" i="9"/>
  <c r="O91" i="9"/>
  <c r="O71" i="9"/>
  <c r="O95" i="9"/>
  <c r="M99" i="9"/>
  <c r="O47" i="9"/>
  <c r="O114" i="9"/>
  <c r="M27" i="9"/>
  <c r="P27" i="9"/>
  <c r="K150" i="7"/>
  <c r="O43" i="9"/>
  <c r="O59" i="9"/>
  <c r="O103" i="9"/>
  <c r="K86" i="7"/>
  <c r="L22" i="10"/>
  <c r="L18" i="10"/>
  <c r="N25" i="9"/>
  <c r="L21" i="9"/>
  <c r="N16" i="9"/>
  <c r="N176" i="7"/>
  <c r="L176" i="7"/>
  <c r="L172" i="7"/>
  <c r="N172" i="7"/>
  <c r="N168" i="7"/>
  <c r="L168" i="7"/>
  <c r="L164" i="7"/>
  <c r="M164" i="7"/>
  <c r="N164" i="7"/>
  <c r="P164" i="7"/>
  <c r="N160" i="7"/>
  <c r="L160" i="7"/>
  <c r="N156" i="7"/>
  <c r="L156" i="7"/>
  <c r="L152" i="7"/>
  <c r="N152" i="7"/>
  <c r="N148" i="7"/>
  <c r="L148" i="7"/>
  <c r="L144" i="7"/>
  <c r="N144" i="7"/>
  <c r="N140" i="7"/>
  <c r="L140" i="7"/>
  <c r="N136" i="7"/>
  <c r="L136" i="7"/>
  <c r="N132" i="7"/>
  <c r="L132" i="7"/>
  <c r="N128" i="7"/>
  <c r="L128" i="7"/>
  <c r="L124" i="7"/>
  <c r="N124" i="7"/>
  <c r="L120" i="7"/>
  <c r="N120" i="7"/>
  <c r="L116" i="7"/>
  <c r="N116" i="7"/>
  <c r="M112" i="7"/>
  <c r="P112" i="7"/>
  <c r="N112" i="7"/>
  <c r="L112" i="7"/>
  <c r="L108" i="7"/>
  <c r="N108" i="7"/>
  <c r="N104" i="7"/>
  <c r="L104" i="7"/>
  <c r="N100" i="7"/>
  <c r="L100" i="7"/>
  <c r="N96" i="7"/>
  <c r="L96" i="7"/>
  <c r="L92" i="7"/>
  <c r="N92" i="7"/>
  <c r="L88" i="7"/>
  <c r="N88" i="7"/>
  <c r="N84" i="7"/>
  <c r="L84" i="7"/>
  <c r="N80" i="7"/>
  <c r="L80" i="7"/>
  <c r="N76" i="7"/>
  <c r="L76" i="7"/>
  <c r="N72" i="7"/>
  <c r="L72" i="7"/>
  <c r="L68" i="7"/>
  <c r="N68" i="7"/>
  <c r="L64" i="7"/>
  <c r="N64" i="7"/>
  <c r="N60" i="7"/>
  <c r="L60" i="7"/>
  <c r="N56" i="7"/>
  <c r="L56" i="7"/>
  <c r="L52" i="7"/>
  <c r="N52" i="7"/>
  <c r="M52" i="7"/>
  <c r="L48" i="7"/>
  <c r="N48" i="7"/>
  <c r="N44" i="7"/>
  <c r="L44" i="7"/>
  <c r="L42" i="7"/>
  <c r="N42" i="7"/>
  <c r="N38" i="7"/>
  <c r="L38" i="7"/>
  <c r="L34" i="7"/>
  <c r="N34" i="7"/>
  <c r="L30" i="7"/>
  <c r="N30" i="7"/>
  <c r="L26" i="7"/>
  <c r="N26" i="7"/>
  <c r="K36" i="7"/>
  <c r="L73" i="10"/>
  <c r="H73" i="10"/>
  <c r="L69" i="10"/>
  <c r="H69" i="10"/>
  <c r="L57" i="10"/>
  <c r="H57" i="10"/>
  <c r="K57" i="10"/>
  <c r="L53" i="10"/>
  <c r="H53" i="10"/>
  <c r="M53" i="10"/>
  <c r="L41" i="10"/>
  <c r="H41" i="10"/>
  <c r="L37" i="10"/>
  <c r="H37" i="10"/>
  <c r="M37" i="10"/>
  <c r="L25" i="10"/>
  <c r="H25" i="10"/>
  <c r="L21" i="10"/>
  <c r="H21" i="10"/>
  <c r="L17" i="10"/>
  <c r="H17" i="10"/>
  <c r="L60" i="9"/>
  <c r="H60" i="9"/>
  <c r="K60" i="9"/>
  <c r="K105" i="7"/>
  <c r="H17" i="12"/>
  <c r="O17" i="12"/>
  <c r="H21" i="12"/>
  <c r="O21" i="12"/>
  <c r="H25" i="12"/>
  <c r="O25" i="12"/>
  <c r="H29" i="12"/>
  <c r="O29" i="12"/>
  <c r="H33" i="12"/>
  <c r="O33" i="12"/>
  <c r="H37" i="12"/>
  <c r="O37" i="12"/>
  <c r="H41" i="12"/>
  <c r="O41" i="12"/>
  <c r="H45" i="12"/>
  <c r="O45" i="12"/>
  <c r="H49" i="12"/>
  <c r="O49" i="12"/>
  <c r="H53" i="12"/>
  <c r="O53" i="12"/>
  <c r="H57" i="12"/>
  <c r="O57" i="12"/>
  <c r="H61" i="12"/>
  <c r="O61" i="12"/>
  <c r="H65" i="12"/>
  <c r="O65" i="12"/>
  <c r="H69" i="12"/>
  <c r="O69" i="12"/>
  <c r="L33" i="10"/>
  <c r="H45" i="10"/>
  <c r="L65" i="10"/>
  <c r="H77" i="10"/>
  <c r="O108" i="7"/>
  <c r="L49" i="10"/>
  <c r="H61" i="10"/>
  <c r="L81" i="10"/>
  <c r="K20" i="7"/>
  <c r="O120" i="7"/>
  <c r="O116" i="7"/>
  <c r="K102" i="9"/>
  <c r="K33" i="7"/>
  <c r="O48" i="7"/>
  <c r="K134" i="7"/>
  <c r="O34" i="7"/>
  <c r="O42" i="7"/>
  <c r="M88" i="7"/>
  <c r="O92" i="7"/>
  <c r="O136" i="7"/>
  <c r="O168" i="7"/>
  <c r="O56" i="7"/>
  <c r="O76" i="7"/>
  <c r="O84" i="7"/>
  <c r="O100" i="7"/>
  <c r="O132" i="7"/>
  <c r="K138" i="7"/>
  <c r="M18" i="7"/>
  <c r="O44" i="7"/>
  <c r="O60" i="7"/>
  <c r="O72" i="7"/>
  <c r="K130" i="7"/>
  <c r="M140" i="7"/>
  <c r="O144" i="7"/>
  <c r="O152" i="7"/>
  <c r="O172" i="7"/>
  <c r="O148" i="7"/>
  <c r="K174" i="7"/>
  <c r="N83" i="10"/>
  <c r="N75" i="10"/>
  <c r="N67" i="10"/>
  <c r="N59" i="10"/>
  <c r="N51" i="10"/>
  <c r="N43" i="10"/>
  <c r="N35" i="10"/>
  <c r="N27" i="10"/>
  <c r="N94" i="9"/>
  <c r="N30" i="9"/>
  <c r="N100" i="9"/>
  <c r="N72" i="9"/>
  <c r="K169" i="7"/>
  <c r="K73" i="7"/>
  <c r="N35" i="7"/>
  <c r="P35" i="7"/>
  <c r="M57" i="4"/>
  <c r="K110" i="7"/>
  <c r="K127" i="7"/>
  <c r="L14" i="11"/>
  <c r="H14" i="11"/>
  <c r="K159" i="7"/>
  <c r="M91" i="9"/>
  <c r="K46" i="7"/>
  <c r="K162" i="7"/>
  <c r="K15" i="10"/>
  <c r="K42" i="9"/>
  <c r="K59" i="9"/>
  <c r="K70" i="9"/>
  <c r="K146" i="7"/>
  <c r="K31" i="10"/>
  <c r="K39" i="10"/>
  <c r="K47" i="10"/>
  <c r="K55" i="10"/>
  <c r="K63" i="10"/>
  <c r="K71" i="10"/>
  <c r="K79" i="10"/>
  <c r="K116" i="9"/>
  <c r="K166" i="7"/>
  <c r="K28" i="7"/>
  <c r="K32" i="7"/>
  <c r="K51" i="7"/>
  <c r="K89" i="7"/>
  <c r="K102" i="7"/>
  <c r="K106" i="7"/>
  <c r="K117" i="7"/>
  <c r="K153" i="7"/>
  <c r="K173" i="7"/>
  <c r="L26" i="11"/>
  <c r="L79" i="10"/>
  <c r="L71" i="10"/>
  <c r="L63" i="10"/>
  <c r="L55" i="10"/>
  <c r="L47" i="10"/>
  <c r="L39" i="10"/>
  <c r="L31" i="10"/>
  <c r="L23" i="10"/>
  <c r="L15" i="10"/>
  <c r="L82" i="9"/>
  <c r="L50" i="9"/>
  <c r="M24" i="4"/>
  <c r="M44" i="4"/>
  <c r="O44" i="4"/>
  <c r="P44" i="4"/>
  <c r="O53" i="4"/>
  <c r="P53" i="4"/>
  <c r="M15" i="4"/>
  <c r="O15" i="4"/>
  <c r="O25" i="4"/>
  <c r="M27" i="4"/>
  <c r="P27" i="4"/>
  <c r="O27" i="4"/>
  <c r="M36" i="4"/>
  <c r="O36" i="4"/>
  <c r="P36" i="4"/>
  <c r="O46" i="4"/>
  <c r="M55" i="4"/>
  <c r="O55" i="4"/>
  <c r="M63" i="4"/>
  <c r="O63" i="4"/>
  <c r="P63" i="4"/>
  <c r="M19" i="4"/>
  <c r="O19" i="4"/>
  <c r="M20" i="4"/>
  <c r="O20" i="4"/>
  <c r="P20" i="4"/>
  <c r="O21" i="4"/>
  <c r="O22" i="4"/>
  <c r="O30" i="4"/>
  <c r="M31" i="4"/>
  <c r="P31" i="4"/>
  <c r="O31" i="4"/>
  <c r="M32" i="4"/>
  <c r="O32" i="4"/>
  <c r="O33" i="4"/>
  <c r="P33" i="4"/>
  <c r="O41" i="4"/>
  <c r="O42" i="4"/>
  <c r="M46" i="4"/>
  <c r="P46" i="4"/>
  <c r="O49" i="4"/>
  <c r="O50" i="4"/>
  <c r="M51" i="4"/>
  <c r="O51" i="4"/>
  <c r="P51" i="4"/>
  <c r="M52" i="4"/>
  <c r="O58" i="4"/>
  <c r="M59" i="4"/>
  <c r="O59" i="4"/>
  <c r="M60" i="4"/>
  <c r="O66" i="4"/>
  <c r="M67" i="4"/>
  <c r="O67" i="4"/>
  <c r="P67" i="4"/>
  <c r="M68" i="4"/>
  <c r="O23" i="5"/>
  <c r="M25" i="5"/>
  <c r="O25" i="5"/>
  <c r="P25" i="5"/>
  <c r="O26" i="5"/>
  <c r="P26" i="5"/>
  <c r="O39" i="5"/>
  <c r="O27" i="5"/>
  <c r="M29" i="5"/>
  <c r="P29" i="5"/>
  <c r="O29" i="5"/>
  <c r="O30" i="5"/>
  <c r="M23" i="4"/>
  <c r="O23" i="4"/>
  <c r="M43" i="4"/>
  <c r="O43" i="4"/>
  <c r="O61" i="4"/>
  <c r="M16" i="4"/>
  <c r="P16" i="4"/>
  <c r="O16" i="4"/>
  <c r="O26" i="4"/>
  <c r="O37" i="4"/>
  <c r="O45" i="4"/>
  <c r="O54" i="4"/>
  <c r="P54" i="4"/>
  <c r="M56" i="4"/>
  <c r="O56" i="4"/>
  <c r="M64" i="4"/>
  <c r="O64" i="4"/>
  <c r="P64" i="4"/>
  <c r="O15" i="5"/>
  <c r="M17" i="5"/>
  <c r="O17" i="5"/>
  <c r="O18" i="5"/>
  <c r="P18" i="5"/>
  <c r="O31" i="5"/>
  <c r="M33" i="5"/>
  <c r="O33" i="5"/>
  <c r="O34" i="5"/>
  <c r="P34" i="5"/>
  <c r="O34" i="4"/>
  <c r="M69" i="4"/>
  <c r="O69" i="4"/>
  <c r="P69" i="4"/>
  <c r="O17" i="4"/>
  <c r="M28" i="4"/>
  <c r="O28" i="4"/>
  <c r="M35" i="4"/>
  <c r="P35" i="4"/>
  <c r="O35" i="4"/>
  <c r="O38" i="4"/>
  <c r="P38" i="4"/>
  <c r="O62" i="4"/>
  <c r="O70" i="4"/>
  <c r="O18" i="4"/>
  <c r="P18" i="4"/>
  <c r="O29" i="4"/>
  <c r="M34" i="4"/>
  <c r="M39" i="4"/>
  <c r="O39" i="4"/>
  <c r="P39" i="4"/>
  <c r="M40" i="4"/>
  <c r="M47" i="4"/>
  <c r="O47" i="4"/>
  <c r="M48" i="4"/>
  <c r="M53" i="4"/>
  <c r="K57" i="4"/>
  <c r="M61" i="4"/>
  <c r="O65" i="4"/>
  <c r="O19" i="5"/>
  <c r="M21" i="5"/>
  <c r="O21" i="5"/>
  <c r="O22" i="5"/>
  <c r="P22" i="5"/>
  <c r="M30" i="5"/>
  <c r="O35" i="5"/>
  <c r="M37" i="5"/>
  <c r="O37" i="5"/>
  <c r="P37" i="5"/>
  <c r="O38" i="5"/>
  <c r="M28" i="12"/>
  <c r="O28" i="12"/>
  <c r="K22" i="11"/>
  <c r="K38" i="9"/>
  <c r="M47" i="9"/>
  <c r="K56" i="9"/>
  <c r="K62" i="9"/>
  <c r="M110" i="9"/>
  <c r="O110" i="9"/>
  <c r="M118" i="9"/>
  <c r="O38" i="7"/>
  <c r="M38" i="7"/>
  <c r="K82" i="7"/>
  <c r="O104" i="7"/>
  <c r="M104" i="7"/>
  <c r="P104" i="7"/>
  <c r="K143" i="7"/>
  <c r="K154" i="7"/>
  <c r="K161" i="7"/>
  <c r="M16" i="12"/>
  <c r="O16" i="12"/>
  <c r="M32" i="12"/>
  <c r="O32" i="12"/>
  <c r="M40" i="12"/>
  <c r="O40" i="12"/>
  <c r="M48" i="12"/>
  <c r="O48" i="12"/>
  <c r="K50" i="12"/>
  <c r="M56" i="12"/>
  <c r="O56" i="12"/>
  <c r="K58" i="12"/>
  <c r="M64" i="12"/>
  <c r="P64" i="12"/>
  <c r="O64" i="12"/>
  <c r="M29" i="10"/>
  <c r="O29" i="10"/>
  <c r="K49" i="10"/>
  <c r="K81" i="10"/>
  <c r="K29" i="9"/>
  <c r="M39" i="9"/>
  <c r="O39" i="9"/>
  <c r="M63" i="9"/>
  <c r="O63" i="9"/>
  <c r="O67" i="9"/>
  <c r="P67" i="9"/>
  <c r="K93" i="9"/>
  <c r="K101" i="9"/>
  <c r="K108" i="9"/>
  <c r="O119" i="9"/>
  <c r="K54" i="7"/>
  <c r="K62" i="7"/>
  <c r="O68" i="7"/>
  <c r="K94" i="7"/>
  <c r="K114" i="7"/>
  <c r="K135" i="7"/>
  <c r="O160" i="7"/>
  <c r="K170" i="7"/>
  <c r="O18" i="14"/>
  <c r="O22" i="14"/>
  <c r="O26" i="14"/>
  <c r="O30" i="14"/>
  <c r="M20" i="12"/>
  <c r="P20" i="12"/>
  <c r="O20" i="12"/>
  <c r="K17" i="11"/>
  <c r="M20" i="10"/>
  <c r="K23" i="10"/>
  <c r="M28" i="10"/>
  <c r="K28" i="10"/>
  <c r="M36" i="10"/>
  <c r="P36" i="10"/>
  <c r="O36" i="10"/>
  <c r="M44" i="10"/>
  <c r="M52" i="10"/>
  <c r="M60" i="10"/>
  <c r="M68" i="10"/>
  <c r="M76" i="10"/>
  <c r="O19" i="9"/>
  <c r="K36" i="9"/>
  <c r="K47" i="9"/>
  <c r="K50" i="9"/>
  <c r="M59" i="9"/>
  <c r="K68" i="9"/>
  <c r="O75" i="9"/>
  <c r="M75" i="9"/>
  <c r="K78" i="9"/>
  <c r="K31" i="8"/>
  <c r="K16" i="7"/>
  <c r="O30" i="7"/>
  <c r="M30" i="7"/>
  <c r="P30" i="7"/>
  <c r="K47" i="7"/>
  <c r="K65" i="7"/>
  <c r="K78" i="7"/>
  <c r="K122" i="7"/>
  <c r="K129" i="7"/>
  <c r="M16" i="14"/>
  <c r="M20" i="14"/>
  <c r="O20" i="14"/>
  <c r="P20" i="14"/>
  <c r="M24" i="14"/>
  <c r="M28" i="14"/>
  <c r="O28" i="14"/>
  <c r="M32" i="14"/>
  <c r="O34" i="14"/>
  <c r="M15" i="13"/>
  <c r="K17" i="13"/>
  <c r="M23" i="13"/>
  <c r="P23" i="13"/>
  <c r="K25" i="13"/>
  <c r="K33" i="13"/>
  <c r="M24" i="12"/>
  <c r="O24" i="12"/>
  <c r="K30" i="12"/>
  <c r="M36" i="12"/>
  <c r="O36" i="12"/>
  <c r="K38" i="12"/>
  <c r="M44" i="12"/>
  <c r="P44" i="12"/>
  <c r="O44" i="12"/>
  <c r="M52" i="12"/>
  <c r="O52" i="12"/>
  <c r="M60" i="12"/>
  <c r="O60" i="12"/>
  <c r="P60" i="12"/>
  <c r="K62" i="12"/>
  <c r="M68" i="12"/>
  <c r="O68" i="12"/>
  <c r="K70" i="12"/>
  <c r="M33" i="10"/>
  <c r="M41" i="10"/>
  <c r="M49" i="10"/>
  <c r="M57" i="10"/>
  <c r="M65" i="10"/>
  <c r="M73" i="10"/>
  <c r="M81" i="10"/>
  <c r="K37" i="9"/>
  <c r="K45" i="9"/>
  <c r="K52" i="9"/>
  <c r="M55" i="9"/>
  <c r="K61" i="9"/>
  <c r="M67" i="9"/>
  <c r="K69" i="9"/>
  <c r="K80" i="9"/>
  <c r="M83" i="9"/>
  <c r="O87" i="9"/>
  <c r="M87" i="9"/>
  <c r="K91" i="9"/>
  <c r="K94" i="9"/>
  <c r="O99" i="9"/>
  <c r="K109" i="9"/>
  <c r="K113" i="9"/>
  <c r="O115" i="9"/>
  <c r="K21" i="8"/>
  <c r="K58" i="7"/>
  <c r="O128" i="7"/>
  <c r="O176" i="7"/>
  <c r="P176" i="7"/>
  <c r="M176" i="7"/>
  <c r="K30" i="8"/>
  <c r="K40" i="7"/>
  <c r="O64" i="7"/>
  <c r="P64" i="7"/>
  <c r="O80" i="7"/>
  <c r="O96" i="7"/>
  <c r="K99" i="7"/>
  <c r="O124" i="7"/>
  <c r="K142" i="7"/>
  <c r="O156" i="7"/>
  <c r="K175" i="7"/>
  <c r="O90" i="9"/>
  <c r="K22" i="9"/>
  <c r="M16" i="6"/>
  <c r="K16" i="6"/>
  <c r="K18" i="6"/>
  <c r="O27" i="9"/>
  <c r="M31" i="9"/>
  <c r="O35" i="9"/>
  <c r="M51" i="9"/>
  <c r="M79" i="9"/>
  <c r="O92" i="9"/>
  <c r="O111" i="9"/>
  <c r="O52" i="7"/>
  <c r="M64" i="7"/>
  <c r="K83" i="7"/>
  <c r="K87" i="7"/>
  <c r="M96" i="7"/>
  <c r="K107" i="7"/>
  <c r="K118" i="7"/>
  <c r="M124" i="7"/>
  <c r="O140" i="7"/>
  <c r="P140" i="7"/>
  <c r="M156" i="7"/>
  <c r="O164" i="7"/>
  <c r="K167" i="7"/>
  <c r="K17" i="7"/>
  <c r="M16" i="8"/>
  <c r="K50" i="7"/>
  <c r="K75" i="7"/>
  <c r="O88" i="7"/>
  <c r="P88" i="7"/>
  <c r="K98" i="7"/>
  <c r="O112" i="7"/>
  <c r="K119" i="7"/>
  <c r="K30" i="6"/>
  <c r="N81" i="10"/>
  <c r="N77" i="10"/>
  <c r="N73" i="10"/>
  <c r="N69" i="10"/>
  <c r="N65" i="10"/>
  <c r="O61" i="10"/>
  <c r="N61" i="10"/>
  <c r="N57" i="10"/>
  <c r="N53" i="10"/>
  <c r="N49" i="10"/>
  <c r="O45" i="10"/>
  <c r="N45" i="10"/>
  <c r="N41" i="10"/>
  <c r="N37" i="10"/>
  <c r="N33" i="10"/>
  <c r="N29" i="10"/>
  <c r="L29" i="10"/>
  <c r="N25" i="10"/>
  <c r="M25" i="10"/>
  <c r="L119" i="9"/>
  <c r="N115" i="9"/>
  <c r="M115" i="9"/>
  <c r="L115" i="9"/>
  <c r="N111" i="9"/>
  <c r="P111" i="9"/>
  <c r="L111" i="9"/>
  <c r="N107" i="9"/>
  <c r="L107" i="9"/>
  <c r="N104" i="9"/>
  <c r="L104" i="9"/>
  <c r="L100" i="9"/>
  <c r="O100" i="9"/>
  <c r="M96" i="9"/>
  <c r="L96" i="9"/>
  <c r="N96" i="9"/>
  <c r="L92" i="9"/>
  <c r="N92" i="9"/>
  <c r="L88" i="9"/>
  <c r="N88" i="9"/>
  <c r="O84" i="9"/>
  <c r="N84" i="9"/>
  <c r="L84" i="9"/>
  <c r="L80" i="9"/>
  <c r="N80" i="9"/>
  <c r="N76" i="9"/>
  <c r="L76" i="9"/>
  <c r="L72" i="9"/>
  <c r="L68" i="9"/>
  <c r="N68" i="9"/>
  <c r="M68" i="9"/>
  <c r="N64" i="9"/>
  <c r="L64" i="9"/>
  <c r="N60" i="9"/>
  <c r="N56" i="9"/>
  <c r="L56" i="9"/>
  <c r="L52" i="9"/>
  <c r="N52" i="9"/>
  <c r="L48" i="9"/>
  <c r="O48" i="9"/>
  <c r="N48" i="9"/>
  <c r="N44" i="9"/>
  <c r="L44" i="9"/>
  <c r="L40" i="9"/>
  <c r="N40" i="9"/>
  <c r="M36" i="9"/>
  <c r="L36" i="9"/>
  <c r="N36" i="9"/>
  <c r="L32" i="9"/>
  <c r="N32" i="9"/>
  <c r="N28" i="9"/>
  <c r="L28" i="9"/>
  <c r="L24" i="9"/>
  <c r="N24" i="9"/>
  <c r="N20" i="9"/>
  <c r="M20" i="9"/>
  <c r="L20" i="9"/>
  <c r="L15" i="9"/>
  <c r="N15" i="9"/>
  <c r="L29" i="8"/>
  <c r="O29" i="8"/>
  <c r="N29" i="8"/>
  <c r="N25" i="8"/>
  <c r="L25" i="8"/>
  <c r="N21" i="8"/>
  <c r="L21" i="8"/>
  <c r="N17" i="8"/>
  <c r="L17" i="8"/>
  <c r="O173" i="7"/>
  <c r="N173" i="7"/>
  <c r="L173" i="7"/>
  <c r="O169" i="7"/>
  <c r="N169" i="7"/>
  <c r="L169" i="7"/>
  <c r="O165" i="7"/>
  <c r="N165" i="7"/>
  <c r="L165" i="7"/>
  <c r="N161" i="7"/>
  <c r="L161" i="7"/>
  <c r="O157" i="7"/>
  <c r="N157" i="7"/>
  <c r="L157" i="7"/>
  <c r="O153" i="7"/>
  <c r="N153" i="7"/>
  <c r="L153" i="7"/>
  <c r="O149" i="7"/>
  <c r="N149" i="7"/>
  <c r="L149" i="7"/>
  <c r="O145" i="7"/>
  <c r="N145" i="7"/>
  <c r="L145" i="7"/>
  <c r="N141" i="7"/>
  <c r="L141" i="7"/>
  <c r="O141" i="7"/>
  <c r="N137" i="7"/>
  <c r="L137" i="7"/>
  <c r="O137" i="7"/>
  <c r="L133" i="7"/>
  <c r="O133" i="7"/>
  <c r="N133" i="7"/>
  <c r="N129" i="7"/>
  <c r="L129" i="7"/>
  <c r="O125" i="7"/>
  <c r="N125" i="7"/>
  <c r="L125" i="7"/>
  <c r="O121" i="7"/>
  <c r="N121" i="7"/>
  <c r="L121" i="7"/>
  <c r="N117" i="7"/>
  <c r="P117" i="7"/>
  <c r="L117" i="7"/>
  <c r="O117" i="7"/>
  <c r="N113" i="7"/>
  <c r="L113" i="7"/>
  <c r="O113" i="7"/>
  <c r="N109" i="7"/>
  <c r="L109" i="7"/>
  <c r="O109" i="7"/>
  <c r="L105" i="7"/>
  <c r="O105" i="7"/>
  <c r="N105" i="7"/>
  <c r="N101" i="7"/>
  <c r="L101" i="7"/>
  <c r="O101" i="7"/>
  <c r="N97" i="7"/>
  <c r="L97" i="7"/>
  <c r="L93" i="7"/>
  <c r="O93" i="7"/>
  <c r="N93" i="7"/>
  <c r="O89" i="7"/>
  <c r="N89" i="7"/>
  <c r="L89" i="7"/>
  <c r="O85" i="7"/>
  <c r="N85" i="7"/>
  <c r="L85" i="7"/>
  <c r="N81" i="7"/>
  <c r="L81" i="7"/>
  <c r="O81" i="7"/>
  <c r="L77" i="7"/>
  <c r="O77" i="7"/>
  <c r="N77" i="7"/>
  <c r="O73" i="7"/>
  <c r="N73" i="7"/>
  <c r="L73" i="7"/>
  <c r="N69" i="7"/>
  <c r="L69" i="7"/>
  <c r="O69" i="7"/>
  <c r="N65" i="7"/>
  <c r="L65" i="7"/>
  <c r="L61" i="7"/>
  <c r="O61" i="7"/>
  <c r="N61" i="7"/>
  <c r="O57" i="7"/>
  <c r="N57" i="7"/>
  <c r="L57" i="7"/>
  <c r="N53" i="7"/>
  <c r="L53" i="7"/>
  <c r="O49" i="7"/>
  <c r="N49" i="7"/>
  <c r="L49" i="7"/>
  <c r="O45" i="7"/>
  <c r="N45" i="7"/>
  <c r="L45" i="7"/>
  <c r="N43" i="7"/>
  <c r="L43" i="7"/>
  <c r="O43" i="7"/>
  <c r="L39" i="7"/>
  <c r="O39" i="7"/>
  <c r="N39" i="7"/>
  <c r="L35" i="7"/>
  <c r="O35" i="7"/>
  <c r="L31" i="7"/>
  <c r="N31" i="7"/>
  <c r="L27" i="7"/>
  <c r="N27" i="7"/>
  <c r="O27" i="7"/>
  <c r="O23" i="7"/>
  <c r="N23" i="7"/>
  <c r="L23" i="7"/>
  <c r="O19" i="7"/>
  <c r="N19" i="7"/>
  <c r="L19" i="7"/>
  <c r="O15" i="7"/>
  <c r="N15" i="7"/>
  <c r="L15" i="7"/>
  <c r="N29" i="6"/>
  <c r="M29" i="6"/>
  <c r="L29" i="6"/>
  <c r="N25" i="6"/>
  <c r="M25" i="6"/>
  <c r="L25" i="6"/>
  <c r="L21" i="6"/>
  <c r="N21" i="6"/>
  <c r="M21" i="6"/>
  <c r="L17" i="6"/>
  <c r="N17" i="6"/>
  <c r="M45" i="10"/>
  <c r="M61" i="10"/>
  <c r="M17" i="8"/>
  <c r="M25" i="8"/>
  <c r="M19" i="7"/>
  <c r="M145" i="7"/>
  <c r="P145" i="7"/>
  <c r="M21" i="8"/>
  <c r="M45" i="7"/>
  <c r="M117" i="7"/>
  <c r="M23" i="7"/>
  <c r="P23" i="7"/>
  <c r="M31" i="7"/>
  <c r="M43" i="7"/>
  <c r="M69" i="7"/>
  <c r="M105" i="7"/>
  <c r="M137" i="7"/>
  <c r="P137" i="7"/>
  <c r="M141" i="7"/>
  <c r="M35" i="7"/>
  <c r="M39" i="7"/>
  <c r="M61" i="7"/>
  <c r="M65" i="7"/>
  <c r="M77" i="7"/>
  <c r="M97" i="7"/>
  <c r="M129" i="7"/>
  <c r="M153" i="7"/>
  <c r="M161" i="7"/>
  <c r="M169" i="7"/>
  <c r="M173" i="7"/>
  <c r="P173" i="7"/>
  <c r="M53" i="7"/>
  <c r="M73" i="7"/>
  <c r="M89" i="7"/>
  <c r="M121" i="7"/>
  <c r="P121" i="7"/>
  <c r="M165" i="7"/>
  <c r="O73" i="9"/>
  <c r="O65" i="9"/>
  <c r="O53" i="9"/>
  <c r="O32" i="7"/>
  <c r="N26" i="12"/>
  <c r="L26" i="12"/>
  <c r="N18" i="12"/>
  <c r="L18" i="12"/>
  <c r="L14" i="12"/>
  <c r="H14" i="12"/>
  <c r="O14" i="12"/>
  <c r="L14" i="8"/>
  <c r="H14" i="8"/>
  <c r="M14" i="8"/>
  <c r="K22" i="6"/>
  <c r="K26" i="6"/>
  <c r="K14" i="4"/>
  <c r="K14" i="9"/>
  <c r="O29" i="14"/>
  <c r="O21" i="14"/>
  <c r="O17" i="14"/>
  <c r="O27" i="11"/>
  <c r="O23" i="11"/>
  <c r="O19" i="11"/>
  <c r="O25" i="10"/>
  <c r="O26" i="7"/>
  <c r="O22" i="7"/>
  <c r="O18" i="7"/>
  <c r="O25" i="6"/>
  <c r="O21" i="6"/>
  <c r="O17" i="6"/>
  <c r="O14" i="9"/>
  <c r="O14" i="5"/>
  <c r="P14" i="5"/>
  <c r="L14" i="14"/>
  <c r="M14" i="14"/>
  <c r="L31" i="14"/>
  <c r="O31" i="14"/>
  <c r="N31" i="14"/>
  <c r="L27" i="14"/>
  <c r="O27" i="14"/>
  <c r="N27" i="14"/>
  <c r="L23" i="14"/>
  <c r="O23" i="14"/>
  <c r="N23" i="14"/>
  <c r="L19" i="14"/>
  <c r="O19" i="14"/>
  <c r="N19" i="14"/>
  <c r="L15" i="14"/>
  <c r="O15" i="14"/>
  <c r="N15" i="14"/>
  <c r="N33" i="13"/>
  <c r="M33" i="13"/>
  <c r="L33" i="13"/>
  <c r="O33" i="13"/>
  <c r="N29" i="13"/>
  <c r="M29" i="13"/>
  <c r="L29" i="13"/>
  <c r="L25" i="13"/>
  <c r="N25" i="13"/>
  <c r="M25" i="13"/>
  <c r="M21" i="13"/>
  <c r="L21" i="13"/>
  <c r="N21" i="13"/>
  <c r="N17" i="13"/>
  <c r="M17" i="13"/>
  <c r="L17" i="13"/>
  <c r="O71" i="12"/>
  <c r="N71" i="12"/>
  <c r="L71" i="12"/>
  <c r="L67" i="12"/>
  <c r="O67" i="12"/>
  <c r="N67" i="12"/>
  <c r="O63" i="12"/>
  <c r="N63" i="12"/>
  <c r="L63" i="12"/>
  <c r="O59" i="12"/>
  <c r="N59" i="12"/>
  <c r="L59" i="12"/>
  <c r="N55" i="12"/>
  <c r="L55" i="12"/>
  <c r="O55" i="12"/>
  <c r="O51" i="12"/>
  <c r="N51" i="12"/>
  <c r="L51" i="12"/>
  <c r="L47" i="12"/>
  <c r="O47" i="12"/>
  <c r="N47" i="12"/>
  <c r="N43" i="12"/>
  <c r="L43" i="12"/>
  <c r="O43" i="12"/>
  <c r="O39" i="12"/>
  <c r="N39" i="12"/>
  <c r="L39" i="12"/>
  <c r="L35" i="12"/>
  <c r="O35" i="12"/>
  <c r="N35" i="12"/>
  <c r="O31" i="12"/>
  <c r="N31" i="12"/>
  <c r="L31" i="12"/>
  <c r="N27" i="12"/>
  <c r="L27" i="12"/>
  <c r="N23" i="12"/>
  <c r="L23" i="12"/>
  <c r="N19" i="12"/>
  <c r="L19" i="12"/>
  <c r="L15" i="12"/>
  <c r="N15" i="12"/>
  <c r="M22" i="11"/>
  <c r="N22" i="11"/>
  <c r="M18" i="11"/>
  <c r="L18" i="11"/>
  <c r="O27" i="12"/>
  <c r="O23" i="12"/>
  <c r="O19" i="12"/>
  <c r="O15" i="12"/>
  <c r="M15" i="14"/>
  <c r="P15" i="14"/>
  <c r="K17" i="14"/>
  <c r="M19" i="14"/>
  <c r="K21" i="14"/>
  <c r="M23" i="14"/>
  <c r="M27" i="14"/>
  <c r="M31" i="14"/>
  <c r="M15" i="12"/>
  <c r="K21" i="9"/>
  <c r="K15" i="8"/>
  <c r="K19" i="8"/>
  <c r="K21" i="6"/>
  <c r="K25" i="10"/>
  <c r="K18" i="7"/>
  <c r="O24" i="10"/>
  <c r="O16" i="10"/>
  <c r="O28" i="9"/>
  <c r="O24" i="9"/>
  <c r="O20" i="9"/>
  <c r="O15" i="9"/>
  <c r="O28" i="6"/>
  <c r="O24" i="6"/>
  <c r="O20" i="6"/>
  <c r="K25" i="6"/>
  <c r="K23" i="8"/>
  <c r="O14" i="13"/>
  <c r="L14" i="13"/>
  <c r="O32" i="13"/>
  <c r="N32" i="13"/>
  <c r="O28" i="13"/>
  <c r="N28" i="13"/>
  <c r="L28" i="13"/>
  <c r="O24" i="13"/>
  <c r="N24" i="13"/>
  <c r="L24" i="13"/>
  <c r="O20" i="13"/>
  <c r="N20" i="13"/>
  <c r="L20" i="13"/>
  <c r="O16" i="13"/>
  <c r="N16" i="13"/>
  <c r="L16" i="13"/>
  <c r="N70" i="12"/>
  <c r="L70" i="12"/>
  <c r="N66" i="12"/>
  <c r="N62" i="12"/>
  <c r="L62" i="12"/>
  <c r="N58" i="12"/>
  <c r="N54" i="12"/>
  <c r="L54" i="12"/>
  <c r="N50" i="12"/>
  <c r="N46" i="12"/>
  <c r="L46" i="12"/>
  <c r="N42" i="12"/>
  <c r="N38" i="12"/>
  <c r="L38" i="12"/>
  <c r="N34" i="12"/>
  <c r="N30" i="12"/>
  <c r="L30" i="12"/>
  <c r="N22" i="12"/>
  <c r="L22" i="12"/>
  <c r="N25" i="11"/>
  <c r="L25" i="11"/>
  <c r="N21" i="11"/>
  <c r="L21" i="11"/>
  <c r="N17" i="11"/>
  <c r="L17" i="11"/>
  <c r="O26" i="12"/>
  <c r="O22" i="12"/>
  <c r="O18" i="12"/>
  <c r="O26" i="11"/>
  <c r="K26" i="11"/>
  <c r="K18" i="12"/>
  <c r="K22" i="12"/>
  <c r="K26" i="12"/>
  <c r="K15" i="9"/>
  <c r="K18" i="8"/>
  <c r="M112" i="9"/>
  <c r="M116" i="9"/>
  <c r="K20" i="9"/>
  <c r="K24" i="9"/>
  <c r="M49" i="9"/>
  <c r="M53" i="9"/>
  <c r="K28" i="9"/>
  <c r="M77" i="9"/>
  <c r="M57" i="9"/>
  <c r="K26" i="8"/>
  <c r="K22" i="8"/>
  <c r="P61" i="4"/>
  <c r="P65" i="4"/>
  <c r="L14" i="7"/>
  <c r="N14" i="7"/>
  <c r="P57" i="4"/>
  <c r="P17" i="4"/>
  <c r="L14" i="10"/>
  <c r="O14" i="10"/>
  <c r="O14" i="6"/>
  <c r="N14" i="6"/>
  <c r="L14" i="6"/>
  <c r="N26" i="11"/>
  <c r="M26" i="11"/>
  <c r="P26" i="11"/>
  <c r="L22" i="11"/>
  <c r="O22" i="11"/>
  <c r="N18" i="11"/>
  <c r="L83" i="10"/>
  <c r="O83" i="10"/>
  <c r="O79" i="10"/>
  <c r="N79" i="10"/>
  <c r="L75" i="10"/>
  <c r="O75" i="10"/>
  <c r="O71" i="10"/>
  <c r="N71" i="10"/>
  <c r="L67" i="10"/>
  <c r="O67" i="10"/>
  <c r="O63" i="10"/>
  <c r="N63" i="10"/>
  <c r="L59" i="10"/>
  <c r="O59" i="10"/>
  <c r="O55" i="10"/>
  <c r="N55" i="10"/>
  <c r="L51" i="10"/>
  <c r="O51" i="10"/>
  <c r="O47" i="10"/>
  <c r="N47" i="10"/>
  <c r="L43" i="10"/>
  <c r="O43" i="10"/>
  <c r="O39" i="10"/>
  <c r="N39" i="10"/>
  <c r="L35" i="10"/>
  <c r="O35" i="10"/>
  <c r="O31" i="10"/>
  <c r="N31" i="10"/>
  <c r="L27" i="10"/>
  <c r="O27" i="10"/>
  <c r="O23" i="10"/>
  <c r="N23" i="10"/>
  <c r="L19" i="10"/>
  <c r="O19" i="10"/>
  <c r="O15" i="10"/>
  <c r="N15" i="10"/>
  <c r="N117" i="9"/>
  <c r="L117" i="9"/>
  <c r="N113" i="9"/>
  <c r="L113" i="9"/>
  <c r="N109" i="9"/>
  <c r="L109" i="9"/>
  <c r="O109" i="9"/>
  <c r="O106" i="9"/>
  <c r="L106" i="9"/>
  <c r="N106" i="9"/>
  <c r="L102" i="9"/>
  <c r="O102" i="9"/>
  <c r="N102" i="9"/>
  <c r="L98" i="9"/>
  <c r="N98" i="9"/>
  <c r="O98" i="9"/>
  <c r="O94" i="9"/>
  <c r="L94" i="9"/>
  <c r="L90" i="9"/>
  <c r="N90" i="9"/>
  <c r="O86" i="9"/>
  <c r="N86" i="9"/>
  <c r="L86" i="9"/>
  <c r="O82" i="9"/>
  <c r="N82" i="9"/>
  <c r="O78" i="9"/>
  <c r="N78" i="9"/>
  <c r="L78" i="9"/>
  <c r="N14" i="14"/>
  <c r="P22" i="4"/>
  <c r="N14" i="10"/>
  <c r="L74" i="9"/>
  <c r="O74" i="9"/>
  <c r="N74" i="9"/>
  <c r="O70" i="9"/>
  <c r="N70" i="9"/>
  <c r="L70" i="9"/>
  <c r="L66" i="9"/>
  <c r="O66" i="9"/>
  <c r="N66" i="9"/>
  <c r="O62" i="9"/>
  <c r="N62" i="9"/>
  <c r="L62" i="9"/>
  <c r="O58" i="9"/>
  <c r="N58" i="9"/>
  <c r="L58" i="9"/>
  <c r="N54" i="9"/>
  <c r="O54" i="9"/>
  <c r="L54" i="9"/>
  <c r="N50" i="9"/>
  <c r="O50" i="9"/>
  <c r="N46" i="9"/>
  <c r="O46" i="9"/>
  <c r="L46" i="9"/>
  <c r="L42" i="9"/>
  <c r="O42" i="9"/>
  <c r="N42" i="9"/>
  <c r="L38" i="9"/>
  <c r="O38" i="9"/>
  <c r="N38" i="9"/>
  <c r="L34" i="9"/>
  <c r="O34" i="9"/>
  <c r="N34" i="9"/>
  <c r="L30" i="9"/>
  <c r="L26" i="9"/>
  <c r="N26" i="9"/>
  <c r="O26" i="9"/>
  <c r="O22" i="9"/>
  <c r="N22" i="9"/>
  <c r="L22" i="9"/>
  <c r="O18" i="9"/>
  <c r="N18" i="9"/>
  <c r="L18" i="9"/>
  <c r="L31" i="8"/>
  <c r="N31" i="8"/>
  <c r="N27" i="8"/>
  <c r="L27" i="8"/>
  <c r="O27" i="8"/>
  <c r="O23" i="8"/>
  <c r="N23" i="8"/>
  <c r="L23" i="8"/>
  <c r="N19" i="8"/>
  <c r="M19" i="8"/>
  <c r="L19" i="8"/>
  <c r="O19" i="8"/>
  <c r="N15" i="8"/>
  <c r="L15" i="8"/>
  <c r="O15" i="8"/>
  <c r="N175" i="7"/>
  <c r="M175" i="7"/>
  <c r="L175" i="7"/>
  <c r="N171" i="7"/>
  <c r="L171" i="7"/>
  <c r="N167" i="7"/>
  <c r="L167" i="7"/>
  <c r="L163" i="7"/>
  <c r="N163" i="7"/>
  <c r="O159" i="7"/>
  <c r="N159" i="7"/>
  <c r="L159" i="7"/>
  <c r="N155" i="7"/>
  <c r="M155" i="7"/>
  <c r="L155" i="7"/>
  <c r="O151" i="7"/>
  <c r="N151" i="7"/>
  <c r="L151" i="7"/>
  <c r="L147" i="7"/>
  <c r="O147" i="7"/>
  <c r="N147" i="7"/>
  <c r="O143" i="7"/>
  <c r="N143" i="7"/>
  <c r="M143" i="7"/>
  <c r="L143" i="7"/>
  <c r="N139" i="7"/>
  <c r="M139" i="7"/>
  <c r="L139" i="7"/>
  <c r="N135" i="7"/>
  <c r="M135" i="7"/>
  <c r="L135" i="7"/>
  <c r="M131" i="7"/>
  <c r="L131" i="7"/>
  <c r="N131" i="7"/>
  <c r="L127" i="7"/>
  <c r="O127" i="7"/>
  <c r="N127" i="7"/>
  <c r="L123" i="7"/>
  <c r="N123" i="7"/>
  <c r="M123" i="7"/>
  <c r="N119" i="7"/>
  <c r="M119" i="7"/>
  <c r="L119" i="7"/>
  <c r="N115" i="7"/>
  <c r="M115" i="7"/>
  <c r="L115" i="7"/>
  <c r="N111" i="7"/>
  <c r="L111" i="7"/>
  <c r="O111" i="7"/>
  <c r="L107" i="7"/>
  <c r="N107" i="7"/>
  <c r="M107" i="7"/>
  <c r="L103" i="7"/>
  <c r="O103" i="7"/>
  <c r="N103" i="7"/>
  <c r="N99" i="7"/>
  <c r="M99" i="7"/>
  <c r="L99" i="7"/>
  <c r="N95" i="7"/>
  <c r="M95" i="7"/>
  <c r="L95" i="7"/>
  <c r="N91" i="7"/>
  <c r="M91" i="7"/>
  <c r="L91" i="7"/>
  <c r="N87" i="7"/>
  <c r="M87" i="7"/>
  <c r="L87" i="7"/>
  <c r="M83" i="7"/>
  <c r="L83" i="7"/>
  <c r="N83" i="7"/>
  <c r="N79" i="7"/>
  <c r="M79" i="7"/>
  <c r="L79" i="7"/>
  <c r="N75" i="7"/>
  <c r="M75" i="7"/>
  <c r="L75" i="7"/>
  <c r="M71" i="7"/>
  <c r="L71" i="7"/>
  <c r="N71" i="7"/>
  <c r="N67" i="7"/>
  <c r="M67" i="7"/>
  <c r="L67" i="7"/>
  <c r="N63" i="7"/>
  <c r="M63" i="7"/>
  <c r="L63" i="7"/>
  <c r="N59" i="7"/>
  <c r="M59" i="7"/>
  <c r="L59" i="7"/>
  <c r="M55" i="7"/>
  <c r="L55" i="7"/>
  <c r="N55" i="7"/>
  <c r="N51" i="7"/>
  <c r="L51" i="7"/>
  <c r="O51" i="7"/>
  <c r="L47" i="7"/>
  <c r="O47" i="7"/>
  <c r="N47" i="7"/>
  <c r="M47" i="7"/>
  <c r="O41" i="7"/>
  <c r="N41" i="7"/>
  <c r="L41" i="7"/>
  <c r="O37" i="7"/>
  <c r="N37" i="7"/>
  <c r="L37" i="7"/>
  <c r="M33" i="7"/>
  <c r="L33" i="7"/>
  <c r="O33" i="7"/>
  <c r="N33" i="7"/>
  <c r="O29" i="7"/>
  <c r="N29" i="7"/>
  <c r="L29" i="7"/>
  <c r="L25" i="7"/>
  <c r="O25" i="7"/>
  <c r="N25" i="7"/>
  <c r="O21" i="7"/>
  <c r="N21" i="7"/>
  <c r="L21" i="7"/>
  <c r="N17" i="7"/>
  <c r="L17" i="7"/>
  <c r="O17" i="7"/>
  <c r="O31" i="6"/>
  <c r="N31" i="6"/>
  <c r="L31" i="6"/>
  <c r="L27" i="6"/>
  <c r="O27" i="6"/>
  <c r="N27" i="6"/>
  <c r="O23" i="6"/>
  <c r="N23" i="6"/>
  <c r="L23" i="6"/>
  <c r="L19" i="6"/>
  <c r="O19" i="6"/>
  <c r="N19" i="6"/>
  <c r="O15" i="6"/>
  <c r="N15" i="6"/>
  <c r="L15" i="6"/>
  <c r="M102" i="9"/>
  <c r="K14" i="11"/>
  <c r="M14" i="10"/>
  <c r="M15" i="10"/>
  <c r="M19" i="10"/>
  <c r="M23" i="10"/>
  <c r="M27" i="10"/>
  <c r="M31" i="10"/>
  <c r="M35" i="10"/>
  <c r="M39" i="10"/>
  <c r="M43" i="10"/>
  <c r="M47" i="10"/>
  <c r="M51" i="10"/>
  <c r="M55" i="10"/>
  <c r="M59" i="10"/>
  <c r="M63" i="10"/>
  <c r="M67" i="10"/>
  <c r="M71" i="10"/>
  <c r="M75" i="10"/>
  <c r="M79" i="10"/>
  <c r="M83" i="10"/>
  <c r="M30" i="9"/>
  <c r="M46" i="9"/>
  <c r="M58" i="9"/>
  <c r="M109" i="9"/>
  <c r="M42" i="9"/>
  <c r="M94" i="9"/>
  <c r="M98" i="9"/>
  <c r="M38" i="9"/>
  <c r="P47" i="9"/>
  <c r="M50" i="9"/>
  <c r="M54" i="9"/>
  <c r="M78" i="9"/>
  <c r="M90" i="9"/>
  <c r="M117" i="9"/>
  <c r="M22" i="9"/>
  <c r="M62" i="9"/>
  <c r="M70" i="9"/>
  <c r="M82" i="9"/>
  <c r="M113" i="9"/>
  <c r="M17" i="7"/>
  <c r="M51" i="7"/>
  <c r="M127" i="7"/>
  <c r="M159" i="7"/>
  <c r="O14" i="11"/>
  <c r="K16" i="4"/>
  <c r="M25" i="4"/>
  <c r="M30" i="4"/>
  <c r="K32" i="4"/>
  <c r="M49" i="4"/>
  <c r="P49" i="4"/>
  <c r="M54" i="4"/>
  <c r="K56" i="4"/>
  <c r="M24" i="5"/>
  <c r="P24" i="5"/>
  <c r="K24" i="5"/>
  <c r="M40" i="5"/>
  <c r="P40" i="5"/>
  <c r="K40" i="5"/>
  <c r="M21" i="4"/>
  <c r="P21" i="4"/>
  <c r="M26" i="4"/>
  <c r="P26" i="4"/>
  <c r="M37" i="4"/>
  <c r="P37" i="4"/>
  <c r="M41" i="4"/>
  <c r="P41" i="4"/>
  <c r="M45" i="4"/>
  <c r="M50" i="4"/>
  <c r="P50" i="4"/>
  <c r="M58" i="4"/>
  <c r="M62" i="4"/>
  <c r="P62" i="4"/>
  <c r="M66" i="4"/>
  <c r="P66" i="4"/>
  <c r="M70" i="4"/>
  <c r="M28" i="5"/>
  <c r="P28" i="5"/>
  <c r="K28" i="5"/>
  <c r="M16" i="5"/>
  <c r="P16" i="5"/>
  <c r="K16" i="5"/>
  <c r="M32" i="5"/>
  <c r="P32" i="5"/>
  <c r="K32" i="5"/>
  <c r="K20" i="4"/>
  <c r="K36" i="4"/>
  <c r="M20" i="5"/>
  <c r="P20" i="5"/>
  <c r="K20" i="5"/>
  <c r="M36" i="5"/>
  <c r="P36" i="5"/>
  <c r="K36" i="5"/>
  <c r="K17" i="5"/>
  <c r="K21" i="5"/>
  <c r="K25" i="5"/>
  <c r="K29" i="5"/>
  <c r="K33" i="5"/>
  <c r="K37" i="5"/>
  <c r="M18" i="14"/>
  <c r="K20" i="14"/>
  <c r="M26" i="14"/>
  <c r="K28" i="14"/>
  <c r="M30" i="14"/>
  <c r="M34" i="14"/>
  <c r="M19" i="12"/>
  <c r="K19" i="12"/>
  <c r="M23" i="12"/>
  <c r="K23" i="12"/>
  <c r="M27" i="12"/>
  <c r="K27" i="12"/>
  <c r="K29" i="12"/>
  <c r="M29" i="12"/>
  <c r="P29" i="12"/>
  <c r="M31" i="12"/>
  <c r="K31" i="12"/>
  <c r="K33" i="12"/>
  <c r="M33" i="12"/>
  <c r="M35" i="12"/>
  <c r="K35" i="12"/>
  <c r="K37" i="12"/>
  <c r="M39" i="12"/>
  <c r="K39" i="12"/>
  <c r="K41" i="12"/>
  <c r="M43" i="12"/>
  <c r="K43" i="12"/>
  <c r="K45" i="12"/>
  <c r="M45" i="12"/>
  <c r="P45" i="12"/>
  <c r="M47" i="12"/>
  <c r="K47" i="12"/>
  <c r="K49" i="12"/>
  <c r="M49" i="12"/>
  <c r="M51" i="12"/>
  <c r="K51" i="12"/>
  <c r="K53" i="12"/>
  <c r="M53" i="12"/>
  <c r="P53" i="12"/>
  <c r="M55" i="12"/>
  <c r="K55" i="12"/>
  <c r="M59" i="12"/>
  <c r="K59" i="12"/>
  <c r="K61" i="12"/>
  <c r="M61" i="12"/>
  <c r="P61" i="12"/>
  <c r="M63" i="12"/>
  <c r="K63" i="12"/>
  <c r="K65" i="12"/>
  <c r="M65" i="12"/>
  <c r="M67" i="12"/>
  <c r="K67" i="12"/>
  <c r="M69" i="12"/>
  <c r="M71" i="12"/>
  <c r="K71" i="12"/>
  <c r="K15" i="12"/>
  <c r="M17" i="12"/>
  <c r="P17" i="12"/>
  <c r="K23" i="11"/>
  <c r="M23" i="11"/>
  <c r="K84" i="9"/>
  <c r="M84" i="9"/>
  <c r="K19" i="11"/>
  <c r="M19" i="11"/>
  <c r="K27" i="11"/>
  <c r="M27" i="11"/>
  <c r="M16" i="10"/>
  <c r="K16" i="10"/>
  <c r="M24" i="10"/>
  <c r="K24" i="10"/>
  <c r="M32" i="10"/>
  <c r="K32" i="10"/>
  <c r="M40" i="10"/>
  <c r="P40" i="10"/>
  <c r="K40" i="10"/>
  <c r="M48" i="10"/>
  <c r="K48" i="10"/>
  <c r="M56" i="10"/>
  <c r="P56" i="10"/>
  <c r="K56" i="10"/>
  <c r="M64" i="10"/>
  <c r="K64" i="10"/>
  <c r="M72" i="10"/>
  <c r="K72" i="10"/>
  <c r="M80" i="10"/>
  <c r="K80" i="10"/>
  <c r="K21" i="7"/>
  <c r="M21" i="7"/>
  <c r="K29" i="7"/>
  <c r="M29" i="7"/>
  <c r="K37" i="7"/>
  <c r="M37" i="7"/>
  <c r="M125" i="7"/>
  <c r="K125" i="7"/>
  <c r="K144" i="7"/>
  <c r="M144" i="7"/>
  <c r="P144" i="7"/>
  <c r="M151" i="7"/>
  <c r="K151" i="7"/>
  <c r="M17" i="6"/>
  <c r="K17" i="6"/>
  <c r="M26" i="9"/>
  <c r="K26" i="9"/>
  <c r="M34" i="9"/>
  <c r="K34" i="9"/>
  <c r="M43" i="9"/>
  <c r="P43" i="9"/>
  <c r="K43" i="9"/>
  <c r="M74" i="9"/>
  <c r="K74" i="9"/>
  <c r="M103" i="9"/>
  <c r="K103" i="9"/>
  <c r="K19" i="10"/>
  <c r="K27" i="10"/>
  <c r="K35" i="10"/>
  <c r="K43" i="10"/>
  <c r="K51" i="10"/>
  <c r="K59" i="10"/>
  <c r="K67" i="10"/>
  <c r="K75" i="10"/>
  <c r="K83" i="10"/>
  <c r="M18" i="9"/>
  <c r="K18" i="9"/>
  <c r="K48" i="9"/>
  <c r="M48" i="9"/>
  <c r="M66" i="9"/>
  <c r="K66" i="9"/>
  <c r="M86" i="9"/>
  <c r="K86" i="9"/>
  <c r="M95" i="9"/>
  <c r="K95" i="9"/>
  <c r="M24" i="8"/>
  <c r="K24" i="8"/>
  <c r="M23" i="9"/>
  <c r="K23" i="9"/>
  <c r="M71" i="9"/>
  <c r="K71" i="9"/>
  <c r="K100" i="9"/>
  <c r="M100" i="9"/>
  <c r="M106" i="9"/>
  <c r="K106" i="9"/>
  <c r="M114" i="9"/>
  <c r="K114" i="9"/>
  <c r="K111" i="7"/>
  <c r="M111" i="7"/>
  <c r="K46" i="9"/>
  <c r="K54" i="9"/>
  <c r="K58" i="9"/>
  <c r="K82" i="9"/>
  <c r="K90" i="9"/>
  <c r="K98" i="9"/>
  <c r="K27" i="8"/>
  <c r="M27" i="8"/>
  <c r="M29" i="8"/>
  <c r="K29" i="8"/>
  <c r="M25" i="7"/>
  <c r="K25" i="7"/>
  <c r="K34" i="7"/>
  <c r="M34" i="7"/>
  <c r="M15" i="9"/>
  <c r="M32" i="9"/>
  <c r="M52" i="9"/>
  <c r="M64" i="9"/>
  <c r="M111" i="9"/>
  <c r="K41" i="7"/>
  <c r="M41" i="7"/>
  <c r="K48" i="7"/>
  <c r="M48" i="7"/>
  <c r="P48" i="7"/>
  <c r="M68" i="7"/>
  <c r="M80" i="7"/>
  <c r="P80" i="7"/>
  <c r="K103" i="7"/>
  <c r="M103" i="7"/>
  <c r="M157" i="7"/>
  <c r="K157" i="7"/>
  <c r="K23" i="7"/>
  <c r="K35" i="7"/>
  <c r="K43" i="7"/>
  <c r="M147" i="7"/>
  <c r="K147" i="7"/>
  <c r="M20" i="6"/>
  <c r="K20" i="6"/>
  <c r="M28" i="6"/>
  <c r="K28" i="6"/>
  <c r="K145" i="7"/>
  <c r="M128" i="7"/>
  <c r="P128" i="7"/>
  <c r="M160" i="7"/>
  <c r="M163" i="7"/>
  <c r="M167" i="7"/>
  <c r="M171" i="7"/>
  <c r="M24" i="6"/>
  <c r="K24" i="6"/>
  <c r="M14" i="4"/>
  <c r="P14" i="4"/>
  <c r="P43" i="4"/>
  <c r="N50" i="5"/>
  <c r="G17" i="2"/>
  <c r="P29" i="4"/>
  <c r="P34" i="4"/>
  <c r="N14" i="9"/>
  <c r="L14" i="9"/>
  <c r="O82" i="10"/>
  <c r="N82" i="10"/>
  <c r="O78" i="10"/>
  <c r="N78" i="10"/>
  <c r="O74" i="10"/>
  <c r="N74" i="10"/>
  <c r="O70" i="10"/>
  <c r="N70" i="10"/>
  <c r="O66" i="10"/>
  <c r="N66" i="10"/>
  <c r="O62" i="10"/>
  <c r="N62" i="10"/>
  <c r="O58" i="10"/>
  <c r="N58" i="10"/>
  <c r="O54" i="10"/>
  <c r="N54" i="10"/>
  <c r="O50" i="10"/>
  <c r="N50" i="10"/>
  <c r="O46" i="10"/>
  <c r="N46" i="10"/>
  <c r="O42" i="10"/>
  <c r="N42" i="10"/>
  <c r="O38" i="10"/>
  <c r="N38" i="10"/>
  <c r="O34" i="10"/>
  <c r="N34" i="10"/>
  <c r="O30" i="10"/>
  <c r="N30" i="10"/>
  <c r="O26" i="10"/>
  <c r="N26" i="10"/>
  <c r="O22" i="10"/>
  <c r="N22" i="10"/>
  <c r="O18" i="10"/>
  <c r="N18" i="10"/>
  <c r="N14" i="13"/>
  <c r="M14" i="9"/>
  <c r="P110" i="9"/>
  <c r="N116" i="9"/>
  <c r="L116" i="9"/>
  <c r="O112" i="9"/>
  <c r="N112" i="9"/>
  <c r="L112" i="9"/>
  <c r="O108" i="9"/>
  <c r="N108" i="9"/>
  <c r="O105" i="9"/>
  <c r="N105" i="9"/>
  <c r="O101" i="9"/>
  <c r="N101" i="9"/>
  <c r="L101" i="9"/>
  <c r="O97" i="9"/>
  <c r="N97" i="9"/>
  <c r="L93" i="9"/>
  <c r="O93" i="9"/>
  <c r="L89" i="9"/>
  <c r="O89" i="9"/>
  <c r="N85" i="9"/>
  <c r="L81" i="9"/>
  <c r="O81" i="9"/>
  <c r="N77" i="9"/>
  <c r="L77" i="9"/>
  <c r="N73" i="9"/>
  <c r="L73" i="9"/>
  <c r="L69" i="9"/>
  <c r="O69" i="9"/>
  <c r="N65" i="9"/>
  <c r="L65" i="9"/>
  <c r="O61" i="9"/>
  <c r="N61" i="9"/>
  <c r="L61" i="9"/>
  <c r="O57" i="9"/>
  <c r="N57" i="9"/>
  <c r="L57" i="9"/>
  <c r="N53" i="9"/>
  <c r="L53" i="9"/>
  <c r="O49" i="9"/>
  <c r="N49" i="9"/>
  <c r="L49" i="9"/>
  <c r="O45" i="9"/>
  <c r="N45" i="9"/>
  <c r="O41" i="9"/>
  <c r="N41" i="9"/>
  <c r="O37" i="9"/>
  <c r="N37" i="9"/>
  <c r="L37" i="9"/>
  <c r="O33" i="9"/>
  <c r="N33" i="9"/>
  <c r="L29" i="9"/>
  <c r="O29" i="9"/>
  <c r="L25" i="9"/>
  <c r="O25" i="9"/>
  <c r="O21" i="9"/>
  <c r="N21" i="9"/>
  <c r="L16" i="9"/>
  <c r="O16" i="9"/>
  <c r="N30" i="8"/>
  <c r="M30" i="8"/>
  <c r="L30" i="8"/>
  <c r="O30" i="8"/>
  <c r="M26" i="8"/>
  <c r="L26" i="8"/>
  <c r="O26" i="8"/>
  <c r="N26" i="8"/>
  <c r="L22" i="8"/>
  <c r="O22" i="8"/>
  <c r="N22" i="8"/>
  <c r="M22" i="8"/>
  <c r="O18" i="8"/>
  <c r="N18" i="8"/>
  <c r="M18" i="8"/>
  <c r="L18" i="8"/>
  <c r="L174" i="7"/>
  <c r="O174" i="7"/>
  <c r="N174" i="7"/>
  <c r="L170" i="7"/>
  <c r="O170" i="7"/>
  <c r="N170" i="7"/>
  <c r="O166" i="7"/>
  <c r="N166" i="7"/>
  <c r="L166" i="7"/>
  <c r="N162" i="7"/>
  <c r="L162" i="7"/>
  <c r="O162" i="7"/>
  <c r="N158" i="7"/>
  <c r="L158" i="7"/>
  <c r="L154" i="7"/>
  <c r="O154" i="7"/>
  <c r="N154" i="7"/>
  <c r="L150" i="7"/>
  <c r="O150" i="7"/>
  <c r="N150" i="7"/>
  <c r="L146" i="7"/>
  <c r="O146" i="7"/>
  <c r="N146" i="7"/>
  <c r="L142" i="7"/>
  <c r="N142" i="7"/>
  <c r="O142" i="7"/>
  <c r="L138" i="7"/>
  <c r="O138" i="7"/>
  <c r="N138" i="7"/>
  <c r="L134" i="7"/>
  <c r="O134" i="7"/>
  <c r="N134" i="7"/>
  <c r="L130" i="7"/>
  <c r="O130" i="7"/>
  <c r="N130" i="7"/>
  <c r="N126" i="7"/>
  <c r="L126" i="7"/>
  <c r="O122" i="7"/>
  <c r="N122" i="7"/>
  <c r="L122" i="7"/>
  <c r="N118" i="7"/>
  <c r="L118" i="7"/>
  <c r="O118" i="7"/>
  <c r="L114" i="7"/>
  <c r="O114" i="7"/>
  <c r="N114" i="7"/>
  <c r="L110" i="7"/>
  <c r="O110" i="7"/>
  <c r="N110" i="7"/>
  <c r="O106" i="7"/>
  <c r="N106" i="7"/>
  <c r="L106" i="7"/>
  <c r="O102" i="7"/>
  <c r="N102" i="7"/>
  <c r="L102" i="7"/>
  <c r="L98" i="7"/>
  <c r="O98" i="7"/>
  <c r="N98" i="7"/>
  <c r="L94" i="7"/>
  <c r="O94" i="7"/>
  <c r="N94" i="7"/>
  <c r="N90" i="7"/>
  <c r="L90" i="7"/>
  <c r="O86" i="7"/>
  <c r="N86" i="7"/>
  <c r="L86" i="7"/>
  <c r="L82" i="7"/>
  <c r="O82" i="7"/>
  <c r="N82" i="7"/>
  <c r="L78" i="7"/>
  <c r="O78" i="7"/>
  <c r="N78" i="7"/>
  <c r="N74" i="7"/>
  <c r="L74" i="7"/>
  <c r="N70" i="7"/>
  <c r="L70" i="7"/>
  <c r="L66" i="7"/>
  <c r="N66" i="7"/>
  <c r="L62" i="7"/>
  <c r="O62" i="7"/>
  <c r="N62" i="7"/>
  <c r="L58" i="7"/>
  <c r="O58" i="7"/>
  <c r="N58" i="7"/>
  <c r="O54" i="7"/>
  <c r="N54" i="7"/>
  <c r="L54" i="7"/>
  <c r="O50" i="7"/>
  <c r="N50" i="7"/>
  <c r="L50" i="7"/>
  <c r="L46" i="7"/>
  <c r="O46" i="7"/>
  <c r="N40" i="7"/>
  <c r="O40" i="7"/>
  <c r="L40" i="7"/>
  <c r="L36" i="7"/>
  <c r="N36" i="7"/>
  <c r="O36" i="7"/>
  <c r="N32" i="7"/>
  <c r="L32" i="7"/>
  <c r="N28" i="7"/>
  <c r="O28" i="7"/>
  <c r="L28" i="7"/>
  <c r="L24" i="7"/>
  <c r="O24" i="7"/>
  <c r="N24" i="7"/>
  <c r="L20" i="7"/>
  <c r="O20" i="7"/>
  <c r="N20" i="7"/>
  <c r="L16" i="7"/>
  <c r="N16" i="7"/>
  <c r="O16" i="7"/>
  <c r="M30" i="6"/>
  <c r="L30" i="6"/>
  <c r="O30" i="6"/>
  <c r="N30" i="6"/>
  <c r="M26" i="6"/>
  <c r="L26" i="6"/>
  <c r="O26" i="6"/>
  <c r="N26" i="6"/>
  <c r="M22" i="6"/>
  <c r="L22" i="6"/>
  <c r="O22" i="6"/>
  <c r="N22" i="6"/>
  <c r="M18" i="6"/>
  <c r="L18" i="6"/>
  <c r="O18" i="6"/>
  <c r="N18" i="6"/>
  <c r="M29" i="9"/>
  <c r="M65" i="9"/>
  <c r="M69" i="9"/>
  <c r="M73" i="9"/>
  <c r="M93" i="9"/>
  <c r="M24" i="7"/>
  <c r="M130" i="7"/>
  <c r="M21" i="9"/>
  <c r="M25" i="9"/>
  <c r="M45" i="9"/>
  <c r="M81" i="9"/>
  <c r="M85" i="9"/>
  <c r="M89" i="9"/>
  <c r="M108" i="9"/>
  <c r="M150" i="7"/>
  <c r="M18" i="10"/>
  <c r="M22" i="10"/>
  <c r="M26" i="10"/>
  <c r="M30" i="10"/>
  <c r="M38" i="10"/>
  <c r="M42" i="10"/>
  <c r="M46" i="10"/>
  <c r="M54" i="10"/>
  <c r="M58" i="10"/>
  <c r="M62" i="10"/>
  <c r="M70" i="10"/>
  <c r="M74" i="10"/>
  <c r="M78" i="10"/>
  <c r="M33" i="9"/>
  <c r="M37" i="9"/>
  <c r="M41" i="9"/>
  <c r="M61" i="9"/>
  <c r="M97" i="9"/>
  <c r="M101" i="9"/>
  <c r="M105" i="9"/>
  <c r="M62" i="7"/>
  <c r="M78" i="7"/>
  <c r="M94" i="7"/>
  <c r="M110" i="7"/>
  <c r="M174" i="7"/>
  <c r="M16" i="7"/>
  <c r="M20" i="7"/>
  <c r="M32" i="7"/>
  <c r="M36" i="7"/>
  <c r="M58" i="7"/>
  <c r="M70" i="7"/>
  <c r="M118" i="7"/>
  <c r="M142" i="7"/>
  <c r="M146" i="7"/>
  <c r="M162" i="7"/>
  <c r="M170" i="7"/>
  <c r="M28" i="7"/>
  <c r="M46" i="7"/>
  <c r="M50" i="7"/>
  <c r="M122" i="7"/>
  <c r="M138" i="7"/>
  <c r="K14" i="6"/>
  <c r="M14" i="6"/>
  <c r="M40" i="7"/>
  <c r="M66" i="7"/>
  <c r="M82" i="7"/>
  <c r="M98" i="7"/>
  <c r="M114" i="7"/>
  <c r="M134" i="7"/>
  <c r="M154" i="7"/>
  <c r="M158" i="7"/>
  <c r="M54" i="7"/>
  <c r="M74" i="7"/>
  <c r="M86" i="7"/>
  <c r="M90" i="7"/>
  <c r="M102" i="7"/>
  <c r="M106" i="7"/>
  <c r="M126" i="7"/>
  <c r="M166" i="7"/>
  <c r="P59" i="4"/>
  <c r="L50" i="5"/>
  <c r="I17" i="2"/>
  <c r="P15" i="4"/>
  <c r="P19" i="4"/>
  <c r="P23" i="4"/>
  <c r="P28" i="4"/>
  <c r="P32" i="4"/>
  <c r="P17" i="5"/>
  <c r="P30" i="5"/>
  <c r="P33" i="5"/>
  <c r="P38" i="5"/>
  <c r="P42" i="4"/>
  <c r="P47" i="4"/>
  <c r="P55" i="4"/>
  <c r="P56" i="4"/>
  <c r="P28" i="14"/>
  <c r="P19" i="14"/>
  <c r="P15" i="12"/>
  <c r="P16" i="12"/>
  <c r="P24" i="12"/>
  <c r="P28" i="12"/>
  <c r="P40" i="12"/>
  <c r="P68" i="12"/>
  <c r="P59" i="9"/>
  <c r="P91" i="9"/>
  <c r="P99" i="9"/>
  <c r="P38" i="7"/>
  <c r="P105" i="7"/>
  <c r="P156" i="7"/>
  <c r="P165" i="7"/>
  <c r="M14" i="11"/>
  <c r="O14" i="7"/>
  <c r="N14" i="11"/>
  <c r="M15" i="5"/>
  <c r="P15" i="5"/>
  <c r="M19" i="5"/>
  <c r="P19" i="5"/>
  <c r="M23" i="5"/>
  <c r="P23" i="5"/>
  <c r="M27" i="5"/>
  <c r="M31" i="5"/>
  <c r="P31" i="5"/>
  <c r="M35" i="5"/>
  <c r="P35" i="5"/>
  <c r="M39" i="5"/>
  <c r="P39" i="5"/>
  <c r="K15" i="14"/>
  <c r="K19" i="14"/>
  <c r="M21" i="14"/>
  <c r="P21" i="14"/>
  <c r="K23" i="14"/>
  <c r="M25" i="14"/>
  <c r="K27" i="14"/>
  <c r="M29" i="14"/>
  <c r="P29" i="14"/>
  <c r="K31" i="14"/>
  <c r="M33" i="14"/>
  <c r="P33" i="14"/>
  <c r="K20" i="13"/>
  <c r="M20" i="13"/>
  <c r="P20" i="13"/>
  <c r="K28" i="13"/>
  <c r="M28" i="13"/>
  <c r="M18" i="13"/>
  <c r="K18" i="13"/>
  <c r="M26" i="13"/>
  <c r="K26" i="13"/>
  <c r="K16" i="13"/>
  <c r="M16" i="13"/>
  <c r="K24" i="13"/>
  <c r="M24" i="13"/>
  <c r="K32" i="13"/>
  <c r="M32" i="13"/>
  <c r="P32" i="13"/>
  <c r="M14" i="13"/>
  <c r="K14" i="13"/>
  <c r="M22" i="13"/>
  <c r="K22" i="13"/>
  <c r="M30" i="13"/>
  <c r="K30" i="13"/>
  <c r="K16" i="12"/>
  <c r="M18" i="12"/>
  <c r="P18" i="12"/>
  <c r="K20" i="12"/>
  <c r="M22" i="12"/>
  <c r="K24" i="12"/>
  <c r="M26" i="12"/>
  <c r="K28" i="12"/>
  <c r="M30" i="12"/>
  <c r="K32" i="12"/>
  <c r="M34" i="12"/>
  <c r="K36" i="12"/>
  <c r="M38" i="12"/>
  <c r="K40" i="12"/>
  <c r="M42" i="12"/>
  <c r="K44" i="12"/>
  <c r="M46" i="12"/>
  <c r="K48" i="12"/>
  <c r="M50" i="12"/>
  <c r="K52" i="12"/>
  <c r="M54" i="12"/>
  <c r="K56" i="12"/>
  <c r="M58" i="12"/>
  <c r="K60" i="12"/>
  <c r="M62" i="12"/>
  <c r="K64" i="12"/>
  <c r="M66" i="12"/>
  <c r="K68" i="12"/>
  <c r="M70" i="12"/>
  <c r="M17" i="11"/>
  <c r="M21" i="11"/>
  <c r="M25" i="11"/>
  <c r="K14" i="10"/>
  <c r="K18" i="10"/>
  <c r="K22" i="10"/>
  <c r="K30" i="10"/>
  <c r="K34" i="10"/>
  <c r="K38" i="10"/>
  <c r="K46" i="10"/>
  <c r="K50" i="10"/>
  <c r="K54" i="10"/>
  <c r="K62" i="10"/>
  <c r="K66" i="10"/>
  <c r="K70" i="10"/>
  <c r="K78" i="10"/>
  <c r="K82" i="10"/>
  <c r="M16" i="9"/>
  <c r="K16" i="9"/>
  <c r="K49" i="9"/>
  <c r="K65" i="9"/>
  <c r="K81" i="9"/>
  <c r="K97" i="9"/>
  <c r="K112" i="9"/>
  <c r="M28" i="9"/>
  <c r="M44" i="9"/>
  <c r="M76" i="9"/>
  <c r="M92" i="9"/>
  <c r="M107" i="9"/>
  <c r="M24" i="9"/>
  <c r="K25" i="9"/>
  <c r="M40" i="9"/>
  <c r="K41" i="9"/>
  <c r="M56" i="9"/>
  <c r="K57" i="9"/>
  <c r="M72" i="9"/>
  <c r="K73" i="9"/>
  <c r="M88" i="9"/>
  <c r="K89" i="9"/>
  <c r="M104" i="9"/>
  <c r="K105" i="9"/>
  <c r="M119" i="9"/>
  <c r="K42" i="7"/>
  <c r="M42" i="7"/>
  <c r="M49" i="7"/>
  <c r="K49" i="7"/>
  <c r="K72" i="7"/>
  <c r="M72" i="7"/>
  <c r="P72" i="7"/>
  <c r="M81" i="7"/>
  <c r="K81" i="7"/>
  <c r="K22" i="7"/>
  <c r="M22" i="7"/>
  <c r="K56" i="7"/>
  <c r="M56" i="7"/>
  <c r="P56" i="7"/>
  <c r="M57" i="7"/>
  <c r="P57" i="7"/>
  <c r="K57" i="7"/>
  <c r="K60" i="7"/>
  <c r="M60" i="7"/>
  <c r="P60" i="7"/>
  <c r="K84" i="7"/>
  <c r="M84" i="7"/>
  <c r="M85" i="7"/>
  <c r="K85" i="7"/>
  <c r="M113" i="7"/>
  <c r="P113" i="7"/>
  <c r="K113" i="7"/>
  <c r="M20" i="8"/>
  <c r="K20" i="8"/>
  <c r="M28" i="8"/>
  <c r="K28" i="8"/>
  <c r="K148" i="7"/>
  <c r="M148" i="7"/>
  <c r="M149" i="7"/>
  <c r="P149" i="7"/>
  <c r="K149" i="7"/>
  <c r="K152" i="7"/>
  <c r="M152" i="7"/>
  <c r="P152" i="7"/>
  <c r="K168" i="7"/>
  <c r="M168" i="7"/>
  <c r="K172" i="7"/>
  <c r="M172" i="7"/>
  <c r="P172" i="7"/>
  <c r="K141" i="7"/>
  <c r="K19" i="7"/>
  <c r="K39" i="7"/>
  <c r="K69" i="7"/>
  <c r="K100" i="7"/>
  <c r="M100" i="7"/>
  <c r="M101" i="7"/>
  <c r="K101" i="7"/>
  <c r="K120" i="7"/>
  <c r="M120" i="7"/>
  <c r="P120" i="7"/>
  <c r="K165" i="7"/>
  <c r="M15" i="8"/>
  <c r="M23" i="8"/>
  <c r="P23" i="8"/>
  <c r="M31" i="8"/>
  <c r="K44" i="7"/>
  <c r="M44" i="7"/>
  <c r="P52" i="7"/>
  <c r="K76" i="7"/>
  <c r="M76" i="7"/>
  <c r="K116" i="7"/>
  <c r="M116" i="7"/>
  <c r="P116" i="7"/>
  <c r="K132" i="7"/>
  <c r="M132" i="7"/>
  <c r="P132" i="7"/>
  <c r="M133" i="7"/>
  <c r="P133" i="7"/>
  <c r="K133" i="7"/>
  <c r="K136" i="7"/>
  <c r="M136" i="7"/>
  <c r="P45" i="7"/>
  <c r="P61" i="7"/>
  <c r="P77" i="7"/>
  <c r="P153" i="7"/>
  <c r="K14" i="7"/>
  <c r="M14" i="7"/>
  <c r="M15" i="7"/>
  <c r="P15" i="7"/>
  <c r="K15" i="7"/>
  <c r="K26" i="7"/>
  <c r="M26" i="7"/>
  <c r="P26" i="7"/>
  <c r="M27" i="7"/>
  <c r="P27" i="7"/>
  <c r="K27" i="7"/>
  <c r="K45" i="7"/>
  <c r="K61" i="7"/>
  <c r="K77" i="7"/>
  <c r="K92" i="7"/>
  <c r="M92" i="7"/>
  <c r="M93" i="7"/>
  <c r="P93" i="7"/>
  <c r="K93" i="7"/>
  <c r="K108" i="7"/>
  <c r="M108" i="7"/>
  <c r="P108" i="7"/>
  <c r="M109" i="7"/>
  <c r="K109" i="7"/>
  <c r="K121" i="7"/>
  <c r="K137" i="7"/>
  <c r="P43" i="7"/>
  <c r="P73" i="7"/>
  <c r="P169" i="7"/>
  <c r="M15" i="6"/>
  <c r="P15" i="6"/>
  <c r="K15" i="6"/>
  <c r="M31" i="6"/>
  <c r="K31" i="6"/>
  <c r="P14" i="6"/>
  <c r="M19" i="6"/>
  <c r="K19" i="6"/>
  <c r="M23" i="6"/>
  <c r="K23" i="6"/>
  <c r="M27" i="6"/>
  <c r="K27" i="6"/>
  <c r="N71" i="4"/>
  <c r="G16" i="2"/>
  <c r="K19" i="4"/>
  <c r="K23" i="4"/>
  <c r="K27" i="4"/>
  <c r="K31" i="4"/>
  <c r="K55" i="4"/>
  <c r="K59" i="4"/>
  <c r="K63" i="4"/>
  <c r="K15" i="4"/>
  <c r="K35" i="4"/>
  <c r="K39" i="4"/>
  <c r="K43" i="4"/>
  <c r="K47" i="4"/>
  <c r="K51" i="4"/>
  <c r="K67" i="4"/>
  <c r="L71" i="4"/>
  <c r="I16" i="2"/>
  <c r="P19" i="9"/>
  <c r="P92" i="7"/>
  <c r="P148" i="7"/>
  <c r="P24" i="9"/>
  <c r="P71" i="9"/>
  <c r="P72" i="10"/>
  <c r="P69" i="12"/>
  <c r="P31" i="6"/>
  <c r="P76" i="7"/>
  <c r="P81" i="7"/>
  <c r="P49" i="7"/>
  <c r="P34" i="7"/>
  <c r="K69" i="12"/>
  <c r="M21" i="12"/>
  <c r="P21" i="12"/>
  <c r="P34" i="14"/>
  <c r="P30" i="4"/>
  <c r="P31" i="14"/>
  <c r="P56" i="12"/>
  <c r="P48" i="12"/>
  <c r="P32" i="12"/>
  <c r="P44" i="7"/>
  <c r="M60" i="9"/>
  <c r="P22" i="13"/>
  <c r="P24" i="8"/>
  <c r="K57" i="12"/>
  <c r="P136" i="7"/>
  <c r="P101" i="7"/>
  <c r="P85" i="7"/>
  <c r="P27" i="6"/>
  <c r="P19" i="6"/>
  <c r="P109" i="7"/>
  <c r="P100" i="7"/>
  <c r="P168" i="7"/>
  <c r="P84" i="7"/>
  <c r="P22" i="7"/>
  <c r="P42" i="7"/>
  <c r="P26" i="13"/>
  <c r="P160" i="7"/>
  <c r="P114" i="9"/>
  <c r="P23" i="9"/>
  <c r="P95" i="9"/>
  <c r="P103" i="9"/>
  <c r="P80" i="10"/>
  <c r="P64" i="10"/>
  <c r="P48" i="10"/>
  <c r="P32" i="10"/>
  <c r="M37" i="12"/>
  <c r="P37" i="12"/>
  <c r="K25" i="12"/>
  <c r="K21" i="12"/>
  <c r="P30" i="14"/>
  <c r="P70" i="4"/>
  <c r="P46" i="9"/>
  <c r="P21" i="5"/>
  <c r="L34" i="13"/>
  <c r="I25" i="2"/>
  <c r="P15" i="13"/>
  <c r="P16" i="13"/>
  <c r="P18" i="13"/>
  <c r="P28" i="13"/>
  <c r="P30" i="13"/>
  <c r="P24" i="13"/>
  <c r="M19" i="13"/>
  <c r="P19" i="13"/>
  <c r="P26" i="12"/>
  <c r="P65" i="12"/>
  <c r="M57" i="12"/>
  <c r="P57" i="12"/>
  <c r="P49" i="12"/>
  <c r="M41" i="12"/>
  <c r="P41" i="12"/>
  <c r="P33" i="12"/>
  <c r="M25" i="12"/>
  <c r="P25" i="12"/>
  <c r="P36" i="12"/>
  <c r="P22" i="12"/>
  <c r="M14" i="12"/>
  <c r="P28" i="9"/>
  <c r="P35" i="9"/>
  <c r="P75" i="9"/>
  <c r="P28" i="8"/>
  <c r="P20" i="8"/>
  <c r="P15" i="8"/>
  <c r="P124" i="7"/>
  <c r="P23" i="6"/>
  <c r="P27" i="5"/>
  <c r="P68" i="7"/>
  <c r="P14" i="10"/>
  <c r="P15" i="9"/>
  <c r="O31" i="8"/>
  <c r="P31" i="8"/>
  <c r="P23" i="14"/>
  <c r="P16" i="9"/>
  <c r="P27" i="14"/>
  <c r="P96" i="7"/>
  <c r="P39" i="9"/>
  <c r="P100" i="9"/>
  <c r="P18" i="14"/>
  <c r="K95" i="7"/>
  <c r="O95" i="7"/>
  <c r="P95" i="7"/>
  <c r="K59" i="7"/>
  <c r="O59" i="7"/>
  <c r="K139" i="7"/>
  <c r="O139" i="7"/>
  <c r="P139" i="7"/>
  <c r="K117" i="9"/>
  <c r="O117" i="9"/>
  <c r="P25" i="4"/>
  <c r="P75" i="10"/>
  <c r="P59" i="10"/>
  <c r="P43" i="10"/>
  <c r="P45" i="4"/>
  <c r="P58" i="4"/>
  <c r="L35" i="14"/>
  <c r="I26" i="2"/>
  <c r="K31" i="7"/>
  <c r="O31" i="7"/>
  <c r="O21" i="10"/>
  <c r="M21" i="10"/>
  <c r="O69" i="10"/>
  <c r="M69" i="10"/>
  <c r="P69" i="10"/>
  <c r="O24" i="11"/>
  <c r="P24" i="11"/>
  <c r="O27" i="13"/>
  <c r="M27" i="13"/>
  <c r="O25" i="14"/>
  <c r="P25" i="14"/>
  <c r="P83" i="10"/>
  <c r="P67" i="10"/>
  <c r="P51" i="10"/>
  <c r="O62" i="12"/>
  <c r="P62" i="12"/>
  <c r="P21" i="6"/>
  <c r="P89" i="7"/>
  <c r="P84" i="9"/>
  <c r="P25" i="6"/>
  <c r="P141" i="7"/>
  <c r="P39" i="7"/>
  <c r="K66" i="7"/>
  <c r="O66" i="7"/>
  <c r="K158" i="7"/>
  <c r="O158" i="7"/>
  <c r="K90" i="7"/>
  <c r="O90" i="7"/>
  <c r="K70" i="7"/>
  <c r="O70" i="7"/>
  <c r="K85" i="9"/>
  <c r="O85" i="9"/>
  <c r="P85" i="9"/>
  <c r="P53" i="9"/>
  <c r="P109" i="9"/>
  <c r="O50" i="12"/>
  <c r="P50" i="12"/>
  <c r="P24" i="6"/>
  <c r="O24" i="4"/>
  <c r="P24" i="4"/>
  <c r="K24" i="4"/>
  <c r="K77" i="9"/>
  <c r="O77" i="9"/>
  <c r="K25" i="11"/>
  <c r="O25" i="11"/>
  <c r="P25" i="11"/>
  <c r="O20" i="10"/>
  <c r="P20" i="10"/>
  <c r="K20" i="10"/>
  <c r="P31" i="7"/>
  <c r="O14" i="8"/>
  <c r="P14" i="8"/>
  <c r="P48" i="9"/>
  <c r="O135" i="7"/>
  <c r="P135" i="7"/>
  <c r="M17" i="10"/>
  <c r="O58" i="12"/>
  <c r="P58" i="12"/>
  <c r="P27" i="8"/>
  <c r="M20" i="11"/>
  <c r="M31" i="13"/>
  <c r="K31" i="13"/>
  <c r="P19" i="7"/>
  <c r="P87" i="9"/>
  <c r="K126" i="7"/>
  <c r="O126" i="7"/>
  <c r="P126" i="7"/>
  <c r="K74" i="7"/>
  <c r="O74" i="7"/>
  <c r="P74" i="7"/>
  <c r="P29" i="8"/>
  <c r="P157" i="7"/>
  <c r="P79" i="10"/>
  <c r="P63" i="10"/>
  <c r="P47" i="10"/>
  <c r="O77" i="10"/>
  <c r="M77" i="10"/>
  <c r="K53" i="7"/>
  <c r="O53" i="7"/>
  <c r="P53" i="7"/>
  <c r="K25" i="8"/>
  <c r="O25" i="8"/>
  <c r="K17" i="8"/>
  <c r="O17" i="8"/>
  <c r="P17" i="8"/>
  <c r="P27" i="11"/>
  <c r="P28" i="6"/>
  <c r="P77" i="9"/>
  <c r="P147" i="7"/>
  <c r="P151" i="7"/>
  <c r="O116" i="9"/>
  <c r="P116" i="9"/>
  <c r="N35" i="14"/>
  <c r="G26" i="2"/>
  <c r="P78" i="9"/>
  <c r="P25" i="8"/>
  <c r="P19" i="11"/>
  <c r="P37" i="9"/>
  <c r="P45" i="9"/>
  <c r="P101" i="9"/>
  <c r="K155" i="7"/>
  <c r="O155" i="7"/>
  <c r="P155" i="7"/>
  <c r="K67" i="7"/>
  <c r="O67" i="7"/>
  <c r="P67" i="7"/>
  <c r="O32" i="14"/>
  <c r="P32" i="14"/>
  <c r="K32" i="14"/>
  <c r="O24" i="14"/>
  <c r="P24" i="14"/>
  <c r="K24" i="14"/>
  <c r="O16" i="14"/>
  <c r="P16" i="14"/>
  <c r="K16" i="14"/>
  <c r="K131" i="7"/>
  <c r="O131" i="7"/>
  <c r="P131" i="7"/>
  <c r="O16" i="6"/>
  <c r="P16" i="6"/>
  <c r="P125" i="7"/>
  <c r="P26" i="14"/>
  <c r="N32" i="6"/>
  <c r="G18" i="2"/>
  <c r="O30" i="12"/>
  <c r="P30" i="12"/>
  <c r="O119" i="7"/>
  <c r="P119" i="7"/>
  <c r="P63" i="9"/>
  <c r="K171" i="7"/>
  <c r="O171" i="7"/>
  <c r="P171" i="7"/>
  <c r="K115" i="7"/>
  <c r="O115" i="7"/>
  <c r="P115" i="7"/>
  <c r="K91" i="7"/>
  <c r="O91" i="7"/>
  <c r="P91" i="7"/>
  <c r="K71" i="7"/>
  <c r="O71" i="7"/>
  <c r="P71" i="7"/>
  <c r="K55" i="7"/>
  <c r="O55" i="7"/>
  <c r="P55" i="7"/>
  <c r="K163" i="7"/>
  <c r="O163" i="7"/>
  <c r="P163" i="7"/>
  <c r="K18" i="11"/>
  <c r="O18" i="11"/>
  <c r="P18" i="11"/>
  <c r="K30" i="9"/>
  <c r="O30" i="9"/>
  <c r="P30" i="9"/>
  <c r="K42" i="12"/>
  <c r="O42" i="12"/>
  <c r="P42" i="12"/>
  <c r="P46" i="7"/>
  <c r="P65" i="9"/>
  <c r="O75" i="7"/>
  <c r="P75" i="7"/>
  <c r="O83" i="7"/>
  <c r="O167" i="7"/>
  <c r="P167" i="7"/>
  <c r="O28" i="10"/>
  <c r="P28" i="10"/>
  <c r="P111" i="7"/>
  <c r="P54" i="9"/>
  <c r="O37" i="10"/>
  <c r="P37" i="10"/>
  <c r="O53" i="10"/>
  <c r="P53" i="10"/>
  <c r="P70" i="9"/>
  <c r="N34" i="13"/>
  <c r="G25" i="2"/>
  <c r="O99" i="7"/>
  <c r="P99" i="7"/>
  <c r="P66" i="9"/>
  <c r="P51" i="12"/>
  <c r="P47" i="12"/>
  <c r="O87" i="7"/>
  <c r="P87" i="7"/>
  <c r="O175" i="7"/>
  <c r="P175" i="7"/>
  <c r="K46" i="12"/>
  <c r="O46" i="12"/>
  <c r="P46" i="12"/>
  <c r="O161" i="7"/>
  <c r="P161" i="7"/>
  <c r="O49" i="10"/>
  <c r="P49" i="10"/>
  <c r="K44" i="4"/>
  <c r="O81" i="10"/>
  <c r="P81" i="10"/>
  <c r="O56" i="9"/>
  <c r="P56" i="9"/>
  <c r="K45" i="10"/>
  <c r="O16" i="11"/>
  <c r="K16" i="11"/>
  <c r="K64" i="4"/>
  <c r="M16" i="11"/>
  <c r="L32" i="6"/>
  <c r="I18" i="2"/>
  <c r="P21" i="9"/>
  <c r="N28" i="11"/>
  <c r="G23" i="2"/>
  <c r="P18" i="9"/>
  <c r="K29" i="13"/>
  <c r="O29" i="13"/>
  <c r="P29" i="13"/>
  <c r="K21" i="13"/>
  <c r="O21" i="13"/>
  <c r="P21" i="13"/>
  <c r="K69" i="10"/>
  <c r="K14" i="14"/>
  <c r="O14" i="14"/>
  <c r="P14" i="14"/>
  <c r="K123" i="7"/>
  <c r="O123" i="7"/>
  <c r="P123" i="7"/>
  <c r="K79" i="7"/>
  <c r="O79" i="7"/>
  <c r="P79" i="7"/>
  <c r="K63" i="7"/>
  <c r="O63" i="7"/>
  <c r="P63" i="7"/>
  <c r="P16" i="10"/>
  <c r="O113" i="9"/>
  <c r="P113" i="9"/>
  <c r="O38" i="12"/>
  <c r="P38" i="12"/>
  <c r="P71" i="12"/>
  <c r="P67" i="12"/>
  <c r="P59" i="12"/>
  <c r="P43" i="12"/>
  <c r="P39" i="12"/>
  <c r="P35" i="12"/>
  <c r="P27" i="12"/>
  <c r="P23" i="12"/>
  <c r="P19" i="12"/>
  <c r="O70" i="12"/>
  <c r="P70" i="12"/>
  <c r="O17" i="13"/>
  <c r="P26" i="9"/>
  <c r="P25" i="10"/>
  <c r="P29" i="10"/>
  <c r="P69" i="7"/>
  <c r="P61" i="10"/>
  <c r="K21" i="11"/>
  <c r="O21" i="11"/>
  <c r="P21" i="11"/>
  <c r="K54" i="12"/>
  <c r="O54" i="12"/>
  <c r="P54" i="12"/>
  <c r="K29" i="10"/>
  <c r="O57" i="10"/>
  <c r="P57" i="10"/>
  <c r="K15" i="13"/>
  <c r="K61" i="10"/>
  <c r="P51" i="7"/>
  <c r="P90" i="9"/>
  <c r="P33" i="7"/>
  <c r="P117" i="9"/>
  <c r="P103" i="7"/>
  <c r="P37" i="7"/>
  <c r="P31" i="10"/>
  <c r="P15" i="10"/>
  <c r="K65" i="10"/>
  <c r="O65" i="10"/>
  <c r="P65" i="10"/>
  <c r="O34" i="12"/>
  <c r="P34" i="12"/>
  <c r="O66" i="12"/>
  <c r="P66" i="12"/>
  <c r="P154" i="7"/>
  <c r="P26" i="6"/>
  <c r="K97" i="7"/>
  <c r="O97" i="7"/>
  <c r="P97" i="7"/>
  <c r="P97" i="9"/>
  <c r="P89" i="9"/>
  <c r="P32" i="7"/>
  <c r="O16" i="8"/>
  <c r="P16" i="8"/>
  <c r="K16" i="8"/>
  <c r="K107" i="9"/>
  <c r="O107" i="9"/>
  <c r="P107" i="9"/>
  <c r="K32" i="9"/>
  <c r="O32" i="9"/>
  <c r="P32" i="9"/>
  <c r="K64" i="9"/>
  <c r="O64" i="9"/>
  <c r="P64" i="9"/>
  <c r="K76" i="9"/>
  <c r="O76" i="9"/>
  <c r="P76" i="9"/>
  <c r="K33" i="10"/>
  <c r="O33" i="10"/>
  <c r="P33" i="10"/>
  <c r="K104" i="9"/>
  <c r="O104" i="9"/>
  <c r="P104" i="9"/>
  <c r="K44" i="9"/>
  <c r="O44" i="9"/>
  <c r="P44" i="9"/>
  <c r="P62" i="9"/>
  <c r="P94" i="9"/>
  <c r="O65" i="7"/>
  <c r="P65" i="7"/>
  <c r="O129" i="7"/>
  <c r="P129" i="7"/>
  <c r="P174" i="7"/>
  <c r="O52" i="9"/>
  <c r="P52" i="9"/>
  <c r="K36" i="10"/>
  <c r="P108" i="9"/>
  <c r="P81" i="9"/>
  <c r="P25" i="9"/>
  <c r="P33" i="9"/>
  <c r="O60" i="9"/>
  <c r="P60" i="9"/>
  <c r="P69" i="9"/>
  <c r="P30" i="6"/>
  <c r="P118" i="7"/>
  <c r="P127" i="7"/>
  <c r="K96" i="9"/>
  <c r="O96" i="9"/>
  <c r="P96" i="9"/>
  <c r="O36" i="9"/>
  <c r="P36" i="9"/>
  <c r="O68" i="9"/>
  <c r="P68" i="9"/>
  <c r="P20" i="9"/>
  <c r="K63" i="9"/>
  <c r="P74" i="10"/>
  <c r="P19" i="10"/>
  <c r="P35" i="10"/>
  <c r="K72" i="9"/>
  <c r="O72" i="9"/>
  <c r="P72" i="9"/>
  <c r="K40" i="9"/>
  <c r="O40" i="9"/>
  <c r="P40" i="9"/>
  <c r="K29" i="6"/>
  <c r="O29" i="6"/>
  <c r="P29" i="6"/>
  <c r="K88" i="9"/>
  <c r="O88" i="9"/>
  <c r="P88" i="9"/>
  <c r="K73" i="10"/>
  <c r="O73" i="10"/>
  <c r="P73" i="10"/>
  <c r="K41" i="10"/>
  <c r="O41" i="10"/>
  <c r="P41" i="10"/>
  <c r="K34" i="5"/>
  <c r="K31" i="5"/>
  <c r="K45" i="4"/>
  <c r="O80" i="9"/>
  <c r="P80" i="9"/>
  <c r="K17" i="12"/>
  <c r="K28" i="4"/>
  <c r="K66" i="4"/>
  <c r="P19" i="8"/>
  <c r="K26" i="4"/>
  <c r="K49" i="4"/>
  <c r="P33" i="13"/>
  <c r="P115" i="9"/>
  <c r="K50" i="4"/>
  <c r="K27" i="13"/>
  <c r="K23" i="13"/>
  <c r="P98" i="9"/>
  <c r="K80" i="7"/>
  <c r="K22" i="14"/>
  <c r="K160" i="7"/>
  <c r="K30" i="14"/>
  <c r="K58" i="4"/>
  <c r="K62" i="4"/>
  <c r="K61" i="4"/>
  <c r="K19" i="13"/>
  <c r="K26" i="5"/>
  <c r="K23" i="5"/>
  <c r="P158" i="7"/>
  <c r="P142" i="7"/>
  <c r="P24" i="7"/>
  <c r="P18" i="6"/>
  <c r="N177" i="7"/>
  <c r="G19" i="2"/>
  <c r="L177" i="7"/>
  <c r="I19" i="2"/>
  <c r="N32" i="8"/>
  <c r="G20" i="2"/>
  <c r="P29" i="9"/>
  <c r="L120" i="9"/>
  <c r="I21" i="2"/>
  <c r="P61" i="9"/>
  <c r="P93" i="9"/>
  <c r="P17" i="7"/>
  <c r="P21" i="7"/>
  <c r="P63" i="12"/>
  <c r="P55" i="12"/>
  <c r="P31" i="12"/>
  <c r="P159" i="7"/>
  <c r="P71" i="10"/>
  <c r="P55" i="10"/>
  <c r="P39" i="10"/>
  <c r="P23" i="10"/>
  <c r="P82" i="9"/>
  <c r="K112" i="7"/>
  <c r="K52" i="7"/>
  <c r="K110" i="9"/>
  <c r="P58" i="10"/>
  <c r="L84" i="10"/>
  <c r="I22" i="2"/>
  <c r="P14" i="9"/>
  <c r="P22" i="11"/>
  <c r="N72" i="12"/>
  <c r="G24" i="2"/>
  <c r="P20" i="6"/>
  <c r="L72" i="12"/>
  <c r="I24" i="2"/>
  <c r="K19" i="9"/>
  <c r="K88" i="7"/>
  <c r="K68" i="7"/>
  <c r="K38" i="7"/>
  <c r="P41" i="7"/>
  <c r="P59" i="7"/>
  <c r="P17" i="13"/>
  <c r="P45" i="10"/>
  <c r="K64" i="7"/>
  <c r="K65" i="4"/>
  <c r="P119" i="9"/>
  <c r="P138" i="7"/>
  <c r="P82" i="10"/>
  <c r="P66" i="10"/>
  <c r="P50" i="10"/>
  <c r="P17" i="6"/>
  <c r="O107" i="7"/>
  <c r="O17" i="11"/>
  <c r="P17" i="11"/>
  <c r="K164" i="7"/>
  <c r="K111" i="9"/>
  <c r="K92" i="9"/>
  <c r="K176" i="7"/>
  <c r="K128" i="7"/>
  <c r="K115" i="9"/>
  <c r="O83" i="9"/>
  <c r="P83" i="9"/>
  <c r="K83" i="9"/>
  <c r="K34" i="14"/>
  <c r="K39" i="9"/>
  <c r="K68" i="10"/>
  <c r="O68" i="10"/>
  <c r="P68" i="10"/>
  <c r="K52" i="10"/>
  <c r="O52" i="10"/>
  <c r="P52" i="10"/>
  <c r="K119" i="9"/>
  <c r="K67" i="9"/>
  <c r="K22" i="5"/>
  <c r="K19" i="5"/>
  <c r="K18" i="4"/>
  <c r="K70" i="4"/>
  <c r="K17" i="4"/>
  <c r="K34" i="4"/>
  <c r="K39" i="5"/>
  <c r="O60" i="4"/>
  <c r="P60" i="4"/>
  <c r="K60" i="4"/>
  <c r="K42" i="4"/>
  <c r="K33" i="4"/>
  <c r="K22" i="4"/>
  <c r="K46" i="4"/>
  <c r="K53" i="4"/>
  <c r="P92" i="9"/>
  <c r="O21" i="8"/>
  <c r="K140" i="7"/>
  <c r="K156" i="7"/>
  <c r="K124" i="7"/>
  <c r="K96" i="7"/>
  <c r="O55" i="9"/>
  <c r="P55" i="9"/>
  <c r="K55" i="9"/>
  <c r="K30" i="7"/>
  <c r="K75" i="9"/>
  <c r="K26" i="14"/>
  <c r="K18" i="14"/>
  <c r="K118" i="9"/>
  <c r="O118" i="9"/>
  <c r="P118" i="9"/>
  <c r="K38" i="5"/>
  <c r="K35" i="5"/>
  <c r="K29" i="4"/>
  <c r="K38" i="4"/>
  <c r="K18" i="5"/>
  <c r="K15" i="5"/>
  <c r="K54" i="4"/>
  <c r="K37" i="4"/>
  <c r="K30" i="5"/>
  <c r="K27" i="5"/>
  <c r="N120" i="9"/>
  <c r="G21" i="2"/>
  <c r="P36" i="7"/>
  <c r="P24" i="10"/>
  <c r="P23" i="11"/>
  <c r="O25" i="13"/>
  <c r="K35" i="9"/>
  <c r="K27" i="9"/>
  <c r="K99" i="9"/>
  <c r="K87" i="9"/>
  <c r="K33" i="14"/>
  <c r="K76" i="10"/>
  <c r="O76" i="10"/>
  <c r="P76" i="10"/>
  <c r="K60" i="10"/>
  <c r="O60" i="10"/>
  <c r="P60" i="10"/>
  <c r="K44" i="10"/>
  <c r="O44" i="10"/>
  <c r="K104" i="7"/>
  <c r="K68" i="4"/>
  <c r="O68" i="4"/>
  <c r="P68" i="4"/>
  <c r="K52" i="4"/>
  <c r="O52" i="4"/>
  <c r="P52" i="4"/>
  <c r="K41" i="4"/>
  <c r="K30" i="4"/>
  <c r="K21" i="4"/>
  <c r="K25" i="4"/>
  <c r="O79" i="9"/>
  <c r="P79" i="9"/>
  <c r="K79" i="9"/>
  <c r="O51" i="9"/>
  <c r="P51" i="9"/>
  <c r="K51" i="9"/>
  <c r="O31" i="9"/>
  <c r="K31" i="9"/>
  <c r="O48" i="4"/>
  <c r="P48" i="4"/>
  <c r="K48" i="4"/>
  <c r="O40" i="4"/>
  <c r="K40" i="4"/>
  <c r="K69" i="4"/>
  <c r="P50" i="9"/>
  <c r="P74" i="9"/>
  <c r="P34" i="9"/>
  <c r="P102" i="9"/>
  <c r="K14" i="12"/>
  <c r="P22" i="9"/>
  <c r="K14" i="5"/>
  <c r="N84" i="10"/>
  <c r="G22" i="2"/>
  <c r="P57" i="9"/>
  <c r="P29" i="7"/>
  <c r="P143" i="7"/>
  <c r="P38" i="9"/>
  <c r="P58" i="9"/>
  <c r="P27" i="10"/>
  <c r="P122" i="7"/>
  <c r="L32" i="8"/>
  <c r="I20" i="2"/>
  <c r="P49" i="9"/>
  <c r="P112" i="9"/>
  <c r="P46" i="10"/>
  <c r="P54" i="10"/>
  <c r="P62" i="10"/>
  <c r="P70" i="10"/>
  <c r="P78" i="10"/>
  <c r="P25" i="7"/>
  <c r="P106" i="9"/>
  <c r="P86" i="9"/>
  <c r="P42" i="9"/>
  <c r="P47" i="7"/>
  <c r="P86" i="7"/>
  <c r="P162" i="7"/>
  <c r="P16" i="7"/>
  <c r="P166" i="7"/>
  <c r="P82" i="7"/>
  <c r="P146" i="7"/>
  <c r="P30" i="10"/>
  <c r="P102" i="7"/>
  <c r="P114" i="7"/>
  <c r="P90" i="7"/>
  <c r="P54" i="7"/>
  <c r="P98" i="7"/>
  <c r="P66" i="7"/>
  <c r="P38" i="10"/>
  <c r="P22" i="10"/>
  <c r="P150" i="7"/>
  <c r="P130" i="7"/>
  <c r="P41" i="9"/>
  <c r="P34" i="10"/>
  <c r="P18" i="10"/>
  <c r="L28" i="11"/>
  <c r="I23" i="2"/>
  <c r="P106" i="7"/>
  <c r="P134" i="7"/>
  <c r="P70" i="7"/>
  <c r="P40" i="7"/>
  <c r="P58" i="7"/>
  <c r="P20" i="7"/>
  <c r="P105" i="9"/>
  <c r="P42" i="10"/>
  <c r="P26" i="10"/>
  <c r="P83" i="7"/>
  <c r="P94" i="7"/>
  <c r="P18" i="8"/>
  <c r="P22" i="8"/>
  <c r="P50" i="7"/>
  <c r="P78" i="7"/>
  <c r="P73" i="9"/>
  <c r="P62" i="7"/>
  <c r="P26" i="8"/>
  <c r="P22" i="6"/>
  <c r="P28" i="7"/>
  <c r="P110" i="7"/>
  <c r="P30" i="8"/>
  <c r="P14" i="11"/>
  <c r="P170" i="7"/>
  <c r="M177" i="7"/>
  <c r="F19" i="2"/>
  <c r="P14" i="7"/>
  <c r="M120" i="9"/>
  <c r="F21" i="2"/>
  <c r="P14" i="13"/>
  <c r="M32" i="6"/>
  <c r="F18" i="2"/>
  <c r="M50" i="5"/>
  <c r="F17" i="2"/>
  <c r="M32" i="8"/>
  <c r="F20" i="2"/>
  <c r="P14" i="12"/>
  <c r="M71" i="4"/>
  <c r="F16" i="2"/>
  <c r="M84" i="10"/>
  <c r="F22" i="2"/>
  <c r="P21" i="10"/>
  <c r="P77" i="10"/>
  <c r="K21" i="10"/>
  <c r="K24" i="11"/>
  <c r="K25" i="14"/>
  <c r="P27" i="13"/>
  <c r="O31" i="13"/>
  <c r="P31" i="13"/>
  <c r="K77" i="10"/>
  <c r="K14" i="8"/>
  <c r="O17" i="10"/>
  <c r="P17" i="10"/>
  <c r="K17" i="10"/>
  <c r="O20" i="11"/>
  <c r="P20" i="11"/>
  <c r="K20" i="11"/>
  <c r="M72" i="12"/>
  <c r="F24" i="2"/>
  <c r="M28" i="11"/>
  <c r="F23" i="2"/>
  <c r="M35" i="14"/>
  <c r="F26" i="2"/>
  <c r="K53" i="10"/>
  <c r="K37" i="10"/>
  <c r="P16" i="11"/>
  <c r="M34" i="13"/>
  <c r="F25" i="2"/>
  <c r="O177" i="7"/>
  <c r="H19" i="2"/>
  <c r="P40" i="4"/>
  <c r="P71" i="4"/>
  <c r="E16" i="2"/>
  <c r="O71" i="4"/>
  <c r="H16" i="2"/>
  <c r="P44" i="10"/>
  <c r="P31" i="9"/>
  <c r="P25" i="13"/>
  <c r="O32" i="8"/>
  <c r="H20" i="2"/>
  <c r="P21" i="8"/>
  <c r="P32" i="8"/>
  <c r="N9" i="8"/>
  <c r="O32" i="6"/>
  <c r="H18" i="2"/>
  <c r="O50" i="5"/>
  <c r="H17" i="2"/>
  <c r="P50" i="5"/>
  <c r="E17" i="2"/>
  <c r="P107" i="7"/>
  <c r="P177" i="7"/>
  <c r="E19" i="2"/>
  <c r="P32" i="6"/>
  <c r="N9" i="6"/>
  <c r="P84" i="10"/>
  <c r="E22" i="2"/>
  <c r="O84" i="10"/>
  <c r="H22" i="2"/>
  <c r="B16" i="2"/>
  <c r="D1" i="4"/>
  <c r="B17" i="2"/>
  <c r="D1" i="5"/>
  <c r="B22" i="2"/>
  <c r="D1" i="10"/>
  <c r="B19" i="2"/>
  <c r="D1" i="7"/>
  <c r="N9" i="4"/>
  <c r="O120" i="9"/>
  <c r="H21" i="2"/>
  <c r="O35" i="14"/>
  <c r="H26" i="2"/>
  <c r="O28" i="11"/>
  <c r="H23" i="2"/>
  <c r="P120" i="9"/>
  <c r="N9" i="9"/>
  <c r="O72" i="12"/>
  <c r="H24" i="2"/>
  <c r="P72" i="12"/>
  <c r="N9" i="12"/>
  <c r="P35" i="14"/>
  <c r="N9" i="14"/>
  <c r="O34" i="13"/>
  <c r="H25" i="2"/>
  <c r="E18" i="2"/>
  <c r="N9" i="5"/>
  <c r="P28" i="11"/>
  <c r="E23" i="2"/>
  <c r="P34" i="13"/>
  <c r="N9" i="13"/>
  <c r="N9" i="10"/>
  <c r="N9" i="7"/>
  <c r="E20" i="2"/>
  <c r="B18" i="2"/>
  <c r="D1" i="6"/>
  <c r="B20" i="2"/>
  <c r="D1" i="8"/>
  <c r="B23" i="2"/>
  <c r="D1" i="11"/>
  <c r="E21" i="2"/>
  <c r="E24" i="2"/>
  <c r="E26" i="2"/>
  <c r="N9" i="11"/>
  <c r="E25" i="2"/>
  <c r="B24" i="2"/>
  <c r="D1" i="12"/>
  <c r="B21" i="2"/>
  <c r="D1" i="9"/>
  <c r="B26" i="2"/>
  <c r="D1" i="14"/>
  <c r="B25" i="2"/>
  <c r="D1" i="13"/>
  <c r="H14" i="3"/>
  <c r="N34" i="3"/>
  <c r="L34" i="3"/>
  <c r="H34" i="3"/>
  <c r="L33" i="3"/>
  <c r="H33" i="3"/>
  <c r="N32" i="3"/>
  <c r="L32" i="3"/>
  <c r="H32" i="3"/>
  <c r="N31" i="3"/>
  <c r="L31" i="3"/>
  <c r="H31" i="3"/>
  <c r="N30" i="3"/>
  <c r="L30" i="3"/>
  <c r="L35" i="3"/>
  <c r="I15" i="2"/>
  <c r="I27" i="2"/>
  <c r="D11" i="2"/>
  <c r="H30" i="3"/>
  <c r="N29" i="3"/>
  <c r="L29" i="3"/>
  <c r="H29" i="3"/>
  <c r="N28" i="3"/>
  <c r="L28" i="3"/>
  <c r="H28" i="3"/>
  <c r="N27" i="3"/>
  <c r="L27" i="3"/>
  <c r="H27" i="3"/>
  <c r="N26" i="3"/>
  <c r="L26" i="3"/>
  <c r="H26" i="3"/>
  <c r="N25" i="3"/>
  <c r="L25" i="3"/>
  <c r="H25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M14" i="3"/>
  <c r="L14" i="3"/>
  <c r="O15" i="3"/>
  <c r="M16" i="3"/>
  <c r="O16" i="3"/>
  <c r="M17" i="3"/>
  <c r="O17" i="3"/>
  <c r="O18" i="3"/>
  <c r="O19" i="3"/>
  <c r="M20" i="3"/>
  <c r="O20" i="3"/>
  <c r="M21" i="3"/>
  <c r="O21" i="3"/>
  <c r="O22" i="3"/>
  <c r="O23" i="3"/>
  <c r="M24" i="3"/>
  <c r="O24" i="3"/>
  <c r="M25" i="3"/>
  <c r="O25" i="3"/>
  <c r="O26" i="3"/>
  <c r="O27" i="3"/>
  <c r="M28" i="3"/>
  <c r="O28" i="3"/>
  <c r="M29" i="3"/>
  <c r="O29" i="3"/>
  <c r="O35" i="3"/>
  <c r="H15" i="2"/>
  <c r="H27" i="2"/>
  <c r="O30" i="3"/>
  <c r="O31" i="3"/>
  <c r="M32" i="3"/>
  <c r="O32" i="3"/>
  <c r="M33" i="3"/>
  <c r="O33" i="3"/>
  <c r="O34" i="3"/>
  <c r="O14" i="3"/>
  <c r="P14" i="3"/>
  <c r="M18" i="3"/>
  <c r="M22" i="3"/>
  <c r="M26" i="3"/>
  <c r="M30" i="3"/>
  <c r="M34" i="3"/>
  <c r="M15" i="3"/>
  <c r="M19" i="3"/>
  <c r="M23" i="3"/>
  <c r="M27" i="3"/>
  <c r="M31" i="3"/>
  <c r="P16" i="3"/>
  <c r="P26" i="3"/>
  <c r="P18" i="3"/>
  <c r="P21" i="3"/>
  <c r="P34" i="3"/>
  <c r="P30" i="3"/>
  <c r="P22" i="3"/>
  <c r="P28" i="3"/>
  <c r="P25" i="3"/>
  <c r="P20" i="3"/>
  <c r="P17" i="3"/>
  <c r="K20" i="3"/>
  <c r="P32" i="3"/>
  <c r="P24" i="3"/>
  <c r="K28" i="3"/>
  <c r="K17" i="3"/>
  <c r="K25" i="3"/>
  <c r="P15" i="3"/>
  <c r="K33" i="3"/>
  <c r="P23" i="3"/>
  <c r="K29" i="3"/>
  <c r="P27" i="3"/>
  <c r="P19" i="3"/>
  <c r="K21" i="3"/>
  <c r="K16" i="3"/>
  <c r="K32" i="3"/>
  <c r="K24" i="3"/>
  <c r="K31" i="3"/>
  <c r="K27" i="3"/>
  <c r="K23" i="3"/>
  <c r="K19" i="3"/>
  <c r="K15" i="3"/>
  <c r="K34" i="3"/>
  <c r="K30" i="3"/>
  <c r="K26" i="3"/>
  <c r="K22" i="3"/>
  <c r="K18" i="3"/>
  <c r="K14" i="3"/>
  <c r="B15" i="2"/>
  <c r="D5" i="7"/>
  <c r="D5" i="11"/>
  <c r="D5" i="4"/>
  <c r="D5" i="8"/>
  <c r="D8" i="3"/>
  <c r="D8" i="6"/>
  <c r="D8" i="10"/>
  <c r="D8" i="14"/>
  <c r="D8" i="5"/>
  <c r="D8" i="9"/>
  <c r="D8" i="13"/>
  <c r="D8" i="7"/>
  <c r="D8" i="11"/>
  <c r="D8" i="4"/>
  <c r="D8" i="8"/>
  <c r="A183" i="7"/>
  <c r="P10" i="7"/>
  <c r="A77" i="4"/>
  <c r="P10" i="4"/>
  <c r="A78" i="12"/>
  <c r="P10" i="12"/>
  <c r="A126" i="9"/>
  <c r="P10" i="9"/>
  <c r="A40" i="13"/>
  <c r="P10" i="13"/>
  <c r="A38" i="6"/>
  <c r="P10" i="6"/>
  <c r="A90" i="10"/>
  <c r="P10" i="10"/>
  <c r="A41" i="14"/>
  <c r="P10" i="14"/>
  <c r="A56" i="5"/>
  <c r="P10" i="5"/>
  <c r="A34" i="11"/>
  <c r="P10" i="11"/>
  <c r="A38" i="8"/>
  <c r="P10" i="8"/>
  <c r="M35" i="3"/>
  <c r="F15" i="2"/>
  <c r="F27" i="2"/>
  <c r="N35" i="3"/>
  <c r="G15" i="2"/>
  <c r="G27" i="2"/>
  <c r="P31" i="3"/>
  <c r="P29" i="3"/>
  <c r="P35" i="3"/>
  <c r="E15" i="2"/>
  <c r="E27" i="2"/>
  <c r="N9" i="3"/>
  <c r="E30" i="2"/>
  <c r="E28" i="2"/>
  <c r="E29" i="2"/>
  <c r="E31" i="2"/>
  <c r="D10" i="2"/>
  <c r="C19" i="1"/>
  <c r="C20" i="1"/>
  <c r="C21" i="1"/>
  <c r="C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grāmatas,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sharedStrings.xml><?xml version="1.0" encoding="utf-8"?>
<sst xmlns="http://schemas.openxmlformats.org/spreadsheetml/2006/main" count="1977" uniqueCount="507">
  <si>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</si>
  <si>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</si>
  <si>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</si>
  <si>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</si>
  <si>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</si>
  <si>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</si>
  <si>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</si>
  <si>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</si>
  <si>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</si>
  <si>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</si>
  <si>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</si>
  <si>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</si>
  <si>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</si>
  <si>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</si>
  <si>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</si>
  <si>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</si>
  <si>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</si>
  <si>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</si>
  <si>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</si>
  <si>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</si>
  <si>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</si>
  <si>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</si>
  <si>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</si>
  <si>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</si>
  <si>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</si>
  <si>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</si>
  <si>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</si>
  <si>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</si>
  <si>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</si>
  <si>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</si>
  <si>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</si>
  <si>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</si>
  <si>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</si>
  <si>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</si>
  <si>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</si>
  <si>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</si>
  <si>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</si>
  <si>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</si>
  <si>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</si>
  <si>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</si>
  <si>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</si>
  <si>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</si>
  <si>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</si>
  <si>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</si>
  <si>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</si>
  <si>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</si>
  <si>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</si>
  <si>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</si>
  <si>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</si>
  <si>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</si>
  <si>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</si>
  <si>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</si>
  <si>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</si>
  <si>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</si>
  <si>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</si>
  <si>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 ĒKA</t>
  </si>
  <si>
    <t>ENERGOEFEKTIVITĀTES PAAUGSTINĀŠANA DAUDZDZĪVOKĻU DZĪVOJAMAI ĒKAI</t>
  </si>
  <si>
    <t>ENERGOEFEKTIVITĀTES PAAUGSTINĀŠANA 
DAUDZDZĪVOKĻU DZĪVOJAMAI ĒKAI</t>
  </si>
  <si>
    <t>Jelgavas iela 20, Olaine</t>
  </si>
  <si>
    <t>BŪVLAUKUMA SAGATAVOŠANA UN UZTURĒŠANA</t>
  </si>
  <si>
    <t>1. BŪVLAUKUMA SAGATAVOŠANA</t>
  </si>
  <si>
    <t>Līgumcena</t>
  </si>
  <si>
    <t>Pagaidu žoga ar vārtiem montāža, demontāža</t>
  </si>
  <si>
    <t>tek.m</t>
  </si>
  <si>
    <t>Bio tualetes montāža, demontāža</t>
  </si>
  <si>
    <t>gab</t>
  </si>
  <si>
    <t>Moduļa tipa konteinera montāža, demontāža</t>
  </si>
  <si>
    <t>Būvtāfeles montāža</t>
  </si>
  <si>
    <t>Ugunsdzēsības stenda izveide</t>
  </si>
  <si>
    <t>kompl</t>
  </si>
  <si>
    <t>Pagaidu EL sadalnes montāža</t>
  </si>
  <si>
    <t>Pagaidu EL prožektoru montāža</t>
  </si>
  <si>
    <t>Pagaidu ūdensvada ierīkošana</t>
  </si>
  <si>
    <t>Beramo materiālu noliktavas izveide</t>
  </si>
  <si>
    <t>m2</t>
  </si>
  <si>
    <t>Pagaidu jumtiņu virs ieejam izveide</t>
  </si>
  <si>
    <t>Būvniecības sastatņu ar sietu montāža un demontāža</t>
  </si>
  <si>
    <t>Citi būvlaukuma izveides darbi</t>
  </si>
  <si>
    <t>Drošības zīmes montāža uz celtniecības žoga</t>
  </si>
  <si>
    <t>2. BŪVLAUKUMA UZTURĒŠANA</t>
  </si>
  <si>
    <t>Bio tualetes apkalpošana 4 reizes mēnesi un noma</t>
  </si>
  <si>
    <t>Modula tipa konteinera noma</t>
  </si>
  <si>
    <t>Pagaidu žoga ar vārtiem noma</t>
  </si>
  <si>
    <t>Sastatņu noma</t>
  </si>
  <si>
    <t>Elektrības izmaksas</t>
  </si>
  <si>
    <t>Būvgružu konteineru izvešanas un utilizācijas izmaksas</t>
  </si>
  <si>
    <t>DEMONTĀŽAS DARBI</t>
  </si>
  <si>
    <t>1. DEMONTĀŽAS DARBI ASĪS 1 -- 2</t>
  </si>
  <si>
    <t>Logu palodžu demontāža</t>
  </si>
  <si>
    <t>Kāpņu telpas koka logu demontāža</t>
  </si>
  <si>
    <t>Dzīvokļu koka logu demontāža</t>
  </si>
  <si>
    <t>Pagraba ventilācijas restes demontāža (ieskaitot skaidu plāksni, atvēruma aili iztīrīt no gružiem vai citiem šķērsļiem)</t>
  </si>
  <si>
    <t>Komunikācijas plāksnes rūpīga demontāža (pēc fasādes pabeigšanas montēt atpakaļ, saglabajot novietojumu)</t>
  </si>
  <si>
    <t>Balkona margu apšuvuma demontāža (tai skaitā aizstiklojuma konstrukciju)</t>
  </si>
  <si>
    <t>Drēbju žāvētāja stiprinājumu demontāža (konstrukciju nodot dzīvokļa īpašniekam, ja īpašnieks atsakās utilizēt)</t>
  </si>
  <si>
    <t>Satelītškīvja demontāža un pārcelšana uz jumta daļu, montejot pie jumta ventilācijas izvadiem, pagarinot un pievienojot kabeli</t>
  </si>
  <si>
    <t>Vilņota asbesta lokšņu demontāža lieveņa jumta segumam (utilizācija atbilstoši normatīvajiem aktiem par azbesta saturošu vielu jumta seguma materiālu)</t>
  </si>
  <si>
    <t>Demontēt lieveņa jumta koka konstrukciju</t>
  </si>
  <si>
    <t>Attīrīt no krāsas lieveņa metāla kolonnas un pārkrāsot ar pretkorozijas krāsu</t>
  </si>
  <si>
    <t>Demontēt starplogu koka apšuvumu un pildījumu kāpņu telpas logiem</t>
  </si>
  <si>
    <t>Balkona jumtiņa demontāža</t>
  </si>
  <si>
    <t>Esošo gaisa pieplūdes ventilācijas tīrīšana</t>
  </si>
  <si>
    <t>Karoga stiprinajuma demontāža, attīrīšana no krāsas, pārkrāsošana ar pretkorozijas krāsu, montēt atpakaļ uz atjaunotās fasādes</t>
  </si>
  <si>
    <t>Esošās betona apmales ap ēku demontāža</t>
  </si>
  <si>
    <t>Kāpņu telpas ārdurvju klēidu demontāža</t>
  </si>
  <si>
    <t>Starplogu koka apšuvuma demontāža</t>
  </si>
  <si>
    <t>Ventilācijas restītes demontāža</t>
  </si>
  <si>
    <t>Esošo ventilācijas jumtiņu demontāža</t>
  </si>
  <si>
    <t>Dzivokļu PVC loga demontāža</t>
  </si>
  <si>
    <t>Citi demontāžas darbi</t>
  </si>
  <si>
    <t>cilv/st</t>
  </si>
  <si>
    <t>Būvgružu savākšana, iekraušana, izvešana un utilizācija</t>
  </si>
  <si>
    <t>m3</t>
  </si>
  <si>
    <t>2. DEMONTĀŽAS DARBI ASĪS 2 -- 1</t>
  </si>
  <si>
    <t>Logu restes demontāža (konstrukciju nodot dzīvokļa īpašniekam, ja īpašnieks atsakās utilizēt)</t>
  </si>
  <si>
    <t>Satelītškīvja/antenas demontāža un pārcelšana uz jumta daļu, montejot pie jumta ķieģeļu ventilācijas izvadiem, pagarinot un pievienojot kabeli</t>
  </si>
  <si>
    <t>3. DEMONTĀŽAS DARBI ASĪS A -- B</t>
  </si>
  <si>
    <t>Jumta sānu nosegdetaļas demontāža</t>
  </si>
  <si>
    <t>Video novērošanas kameras rūpīga demontāža (pēc fasādes pabeigšanas montēt atpakaļ, saglabajot novietojumu, kabeļus ievietot aizsargcaurulē un atstāt zem siltumizolācijas)</t>
  </si>
  <si>
    <t>Kabeļu aizsargcaurules d.20 mm montāza</t>
  </si>
  <si>
    <t>Ēkas numura plāksnes un ielas nosaukuma plāksnes rūpīga demontāža (pēc fasādes pabeigšanas montēt atpakaļ, saglabajot novietojumu)</t>
  </si>
  <si>
    <t>Apaļas komunikāciju plāksnes rūpīga demontāža (pēc fasādes pabeigšanas montēt atpakaļ, saglabajot novietojumu)</t>
  </si>
  <si>
    <t>4. DEMONTĀŽAS DARBI ASĪS B -- A</t>
  </si>
  <si>
    <t>PAGRABA STĀVA SILTINĀŠANAS DARBI</t>
  </si>
  <si>
    <t>1. SAGATAVOŠANAS DARBI</t>
  </si>
  <si>
    <t>Visiem pagraba stāva esošajiem koka šķūņiem sienas augšpusi nogriezt 20 cm</t>
  </si>
  <si>
    <t>Visus, pie pagraba griestiem esošos kabeļus, pārcelt uz projektējamās griestu siltumizolācijas virsmu</t>
  </si>
  <si>
    <t>Citi sagatavošanas darbi</t>
  </si>
  <si>
    <t>2. PAGRABA GRIESTU SILTINĀŠANA</t>
  </si>
  <si>
    <t xml:space="preserve">Grunts </t>
  </si>
  <si>
    <t>l</t>
  </si>
  <si>
    <t>Stiegrojuma aizsargslāņa atjaunošana</t>
  </si>
  <si>
    <t>Siltumizolācijas montāža uz pagraba griestiem, 100 mm</t>
  </si>
  <si>
    <t>Grunts Ceresit CT 17 (vai ekvivalents)</t>
  </si>
  <si>
    <t>Līmjava Ceresit UZ (vai ekvivalents)</t>
  </si>
  <si>
    <t>kg</t>
  </si>
  <si>
    <t>Dībeļi Ejot H4 eco(vai ekvivalents)</t>
  </si>
  <si>
    <t>Siltumizolācijas armēšana (armējošā java izlīdzināma un atstājama ka nobeiguma slānis)</t>
  </si>
  <si>
    <t>Stiklašķiedras siets 160g/m2</t>
  </si>
  <si>
    <t>3. PAGRABA SIENU KĀPŅU TELPAI SILTINĀŠANA</t>
  </si>
  <si>
    <t>Siltumizolācijas montāža, 150 mm</t>
  </si>
  <si>
    <t xml:space="preserve">Līmjava Ceresit CT 80 (vai ekvivalents) </t>
  </si>
  <si>
    <t>Akmens vate Rockwool Frontrock Max E,  (lambda=0.036 W/mK), 100 mm, vai ekvivalents</t>
  </si>
  <si>
    <t>4. CITI DARBI</t>
  </si>
  <si>
    <t>Metāla ventilācijas restes montāža cokolā 150*500 (restes cokola tonī, uzstādit pamatu paneļa līmenī - 100 mm dziļumā no projektētas pamatu siltumizolācijas virsmas)</t>
  </si>
  <si>
    <t>Pagraba apgaismojuma lampu pārcelšana uz projektējamās griestu siltumizolācijas virsmas</t>
  </si>
  <si>
    <t>Putupolistirols EPS 70, 100 mm, (lambda=0.039 W/mK)</t>
  </si>
  <si>
    <t>Siltumizolācijas montāža, 100mm</t>
  </si>
  <si>
    <t xml:space="preserve">Tiešās izmaksas kopā, t. sk. darba devēja sociālais nodoklis 24.09% </t>
  </si>
  <si>
    <t xml:space="preserve">Logs L-1 ar piegādi un montāžu, 1250*1400 mm, PVCrāmis ar stikla paketi, Uw=1.2W/(m2*K), balta/balta, atverams/atgāžams, veramājā daļa ir uzstādīta ventilācijas sistēma Gealan Gecco 3 (vai ekvivalents) </t>
  </si>
  <si>
    <t xml:space="preserve">Logs L-2 ar piegādi un montāžu, 1250*1400 mm, PVCrāmis ar stikla paketi, Uw=1.2W/(m2*K), balta/balta, atverams/atgāžams, veramājā daļa ir uzstādīta ventilācijas sistēma Gealan Gecco 3 (vai ekvivalents) </t>
  </si>
  <si>
    <t xml:space="preserve">Logs L-3 ar piegādi un montāžu, 1850*1400 mm, PVCrāmis ar stikla paketi, Uw=1.2W/(m2*K), balta/balta, atverams/atgāžams, veramājā daļa ir uzstādīta ventilācijas sistēma Gealan Gecco 3 (vai ekvivalents) </t>
  </si>
  <si>
    <t xml:space="preserve">Logs L-4 ar piegādi un montāžu, 1900*1400 mm, PVCrāmis ar stikla paketi, Uw=1.2W/(m2*K), balta/balta, atverams/atgāžams, veramājā daļa ir uzstādīta ventilācijas sistēma Gealan Gecco 3 (vai ekvivalents) </t>
  </si>
  <si>
    <t xml:space="preserve">Logs L-5 ar piegādi un montāžu, 1200*1400 +750*2130 mm, PVCrāmis ar stikla paketi, Uw=1.2W/(m2*K), balta/balta, atverams/atgāžams, veramājā daļa ir uzstādīta ventilācijas sistēma Gealan Gecco 3 (vai ekvivalents) </t>
  </si>
  <si>
    <t xml:space="preserve">Logs L-6 ar piegādi un montāžu, 1200*1400 +750*2130 mm, PVCrāmis ar stikla paketi, Uw=1.2W/(m2*K), balta/balta, atverams/atgāžams, veramājā daļa ir uzstādīta ventilācijas sistēma Gealan Gecco 3 (vai ekvivalents) </t>
  </si>
  <si>
    <t xml:space="preserve">Logs L-7 ar piegādi un montāžu, 1900*1400 mm, PVCrāmis ar stikla paketi, Uw=1.2W/(m2*K), balta/balta, atverams/atgāžams, veramājā daļa ir uzstādīta ventilācijas sistēma Gealan Gecco 3 (vai ekvivalents) </t>
  </si>
  <si>
    <t>Iekšējo MDF palodžu piegāde un montāža</t>
  </si>
  <si>
    <t>Ārējo skārda palodžu piegāde un montāža</t>
  </si>
  <si>
    <t>Tvaika necaurlaidīga lenta montāža</t>
  </si>
  <si>
    <t>Loga diffūzijas lentas montāža</t>
  </si>
  <si>
    <t>Logu ailu apdares darbi no iekšpuses</t>
  </si>
  <si>
    <t xml:space="preserve">Esošajos logos veramājā daļa uzstādīt dabīgas ventilācijas sistēmu Gealan Gecco 3 (vai ekvivalents) </t>
  </si>
  <si>
    <t>Palīgmateriāli un palīgdarbi</t>
  </si>
  <si>
    <t>2. DURVJU PIEGĀDE UN MONTĀŽA</t>
  </si>
  <si>
    <t>Kāpņu telpas vējtvera durvju bloks D-1, 1700*2050 mm, ar piegādi un montāžu. PVC durvis Ud=1.8W/(m2*K). Iekšpusē/ārpusē tonēts, toni saskaņot būvniecība slaikā, uzstādīt aizvērējmehānismu.</t>
  </si>
  <si>
    <t>LOGI UN DURVIS</t>
  </si>
  <si>
    <t>FASĀDES APDARE</t>
  </si>
  <si>
    <t>1. FASĀDES SILTINĀŠANA. ASĪS  1--2</t>
  </si>
  <si>
    <t>Ārsienas plaknes līdzināšana, slāņa biezums līdz 5 mm (ja nepieciešams)</t>
  </si>
  <si>
    <t>Cementa - kaļķu apmetums Ceresit ZKP (vai ekvivalents)</t>
  </si>
  <si>
    <t xml:space="preserve"> kg</t>
  </si>
  <si>
    <t>Līmjava Ceresit CT 180 (vai ekvivalents)</t>
  </si>
  <si>
    <t>Fasādes izolācijas tapa ar Metāla naglu, 220 mm</t>
  </si>
  <si>
    <t>Vates tablete dībeļa priekšā</t>
  </si>
  <si>
    <t>Akmens vate ROCKWOOL FRONTROCK MAX E,  (lambda=0.036 W/mK), 150 mm (vai ekvivalents)</t>
  </si>
  <si>
    <t>Perimetra profils ar lāseni, 150 mm, AL</t>
  </si>
  <si>
    <t>Siltumizolācijas armēšana</t>
  </si>
  <si>
    <t>Grunts Ceresit CT 16 (vai ekvivalents)</t>
  </si>
  <si>
    <t>Līmjava Ceresit CT 190 (vai ekvivalents)</t>
  </si>
  <si>
    <t>Stūris ēku siltināšanai</t>
  </si>
  <si>
    <t>Siltumizolācijas papildus armēšana. I.kategorija</t>
  </si>
  <si>
    <t>Grunts CT 16(vai ekvivalents)</t>
  </si>
  <si>
    <t>Līmjava Ceresit CT 190(vai ekvivalents)</t>
  </si>
  <si>
    <t>Dekoratīvā apmetuma ierīkošana</t>
  </si>
  <si>
    <t>Grunts CT 16 (vai ekvivalents)</t>
  </si>
  <si>
    <t xml:space="preserve">Tonēts apmetums ''Biezpiens'', graudu izmērs 2.0 mm, Ceresit (vai ekvivalents) </t>
  </si>
  <si>
    <t>PVC ventilācijas restes d. 100 mm piegāde un montāža, ventilācijas ailē ievietojot PVC cauruli d.100 mm L=200 mm</t>
  </si>
  <si>
    <t>Āra apgaismojuma lampas ar krēslas sensoru piegāde un montāža</t>
  </si>
  <si>
    <t>Elektribas kabelis 3*1.5 mm āra apgaismojuma lampām</t>
  </si>
  <si>
    <t>Elektrokabeļu gluda caurule ar stiprinājumiem d.16 mm</t>
  </si>
  <si>
    <t>Apgaismojuma slēdzis ar montāžu</t>
  </si>
  <si>
    <t>Uzstādīt skārda ventilācijas restes beninu telpās ventilācijai 250*700 mm</t>
  </si>
  <si>
    <t>2. FASĀDE 1--2. CITI DARBI</t>
  </si>
  <si>
    <t>Kāpņu telpas ārdurvju blīvēšana ar durvju blīvējumu (AR-9)</t>
  </si>
  <si>
    <t>Logu daļas kāpņu telpas starpstāvā aizmūrēšana, (AR-10)</t>
  </si>
  <si>
    <t>Gāzbetona bloks 300 mm</t>
  </si>
  <si>
    <t>Līme</t>
  </si>
  <si>
    <t>Armējums</t>
  </si>
  <si>
    <t>Aizmūrēto logu apmēšana (AR-10)</t>
  </si>
  <si>
    <t>Grunts</t>
  </si>
  <si>
    <t>Apmetums</t>
  </si>
  <si>
    <t>Vadulas un citi palīgmateriāli</t>
  </si>
  <si>
    <t xml:space="preserve">Gatava špaktele </t>
  </si>
  <si>
    <t>Palīgmateriāli</t>
  </si>
  <si>
    <t>Aizmūrēto logu krāsošana (AR-10)</t>
  </si>
  <si>
    <t>Krāsa</t>
  </si>
  <si>
    <t>Krāsas tonēšana gaišajā tonī</t>
  </si>
  <si>
    <t>3. FASĀDES SILTINĀŠANA. ASĪS  2--1</t>
  </si>
  <si>
    <t>4. FASĀDES SILTINĀŠANA. ASĪS  A--B</t>
  </si>
  <si>
    <t>5. FASĀDES SILTINĀŠANA. ASĪS  B--A</t>
  </si>
  <si>
    <t>6. AILES SILTINĀŠANA. MEZGLS 5. AR-16</t>
  </si>
  <si>
    <t>Siltumizolācijas montāža, 30 mm</t>
  </si>
  <si>
    <t>Dībeļi Ejot H4 eco (vai ekvivalents)</t>
  </si>
  <si>
    <t>Akmens vate ROCKWOOL Frontrock S vai ekvivalents,(lambda=0.037 W/mK), 30 mm</t>
  </si>
  <si>
    <t>Tonēts apmetums ''Biezpiens'', graudu izmērs 2,0mm, Ceresit (vai ekvivalents)</t>
  </si>
  <si>
    <t>7. GĀZES VADS. AR-20</t>
  </si>
  <si>
    <t>Gāzes vada pārkrāsošana ar pretkorozijas krāsu esošājā toni</t>
  </si>
  <si>
    <t>Gāzes vada pārcelšana par 20cm prom no esošās ēkas</t>
  </si>
  <si>
    <t>8.  BALKONU REMONTS. MEZGLS 8. AR-19</t>
  </si>
  <si>
    <t>Demontēt esošās balkona margas</t>
  </si>
  <si>
    <t>Balkona vairoga apdares izveide</t>
  </si>
  <si>
    <t>Impregnētas, krāsotas, ēvelētas koka brusas 45*45 mm</t>
  </si>
  <si>
    <t>Profilēts krāsots skārds PP20</t>
  </si>
  <si>
    <t>Dziļi impregnēts koka dēlis 120*45 mm, krāsots</t>
  </si>
  <si>
    <t>Stiprinājumi un palīgmateriāli</t>
  </si>
  <si>
    <t>Uzstādīt jaunus metāla statņus 25*25*2 mm, L=1000 mm. Vienam balkonam 6 gab, krāsotus</t>
  </si>
  <si>
    <t>Skārda lāseņa montāža</t>
  </si>
  <si>
    <t>Putupolistirola montāža balkonu zonā</t>
  </si>
  <si>
    <t>Putupolistirola tablete dībeļa priekšā</t>
  </si>
  <si>
    <t xml:space="preserve">Putupolistirols, 150 mm </t>
  </si>
  <si>
    <t>Lodžijas esošā seguma demontāža (ja tāda ir)</t>
  </si>
  <si>
    <t>balkons</t>
  </si>
  <si>
    <t>Nokalt drūpošo balkona grīdu (ja ir nepieciešams)</t>
  </si>
  <si>
    <t>Garenstiegru d=10 mm B500B, 2 gab montāža</t>
  </si>
  <si>
    <t>Stiegru  d=10 mm B500B, L=250 mm ieurbšana un nostiprināšana esošājā balkona konstrukcijā</t>
  </si>
  <si>
    <t>Lāseņa un hidroizolācijas savienojuma vietas apstrāde ar hermētiķi</t>
  </si>
  <si>
    <t>Esošās izlīdzinošās kārtas demontāža</t>
  </si>
  <si>
    <t>Balkona grīdas hidroizolācija</t>
  </si>
  <si>
    <t>Jaunā izlīdzinošā slāņa ar betonu C20/25 izveide slīpumā prom no ēkas sienas, 30-40 mm</t>
  </si>
  <si>
    <t>Betona virsmu attīrīt no atlipušajiem betona gabaliņiem, stiegrojumu attīrīt no rūsas (50% no kopējas platības)</t>
  </si>
  <si>
    <t>Attīrīto vietu gruntēšana  (50% no kopējas platības)</t>
  </si>
  <si>
    <t>Stiegrojuma aizsargslāņa atjaunošana (50% no kopējas platības)</t>
  </si>
  <si>
    <t>Balkona apakšējo un sānu virsmas armēšana</t>
  </si>
  <si>
    <t>Tonēts apmetums ''Biezpiens'', graudu izmērs 1,5 mm, Ceresit  (vai ekvivalents)</t>
  </si>
  <si>
    <t>Balkona sliekšņa zonas piebetonēšana  ar betonu C20/25</t>
  </si>
  <si>
    <t>Betona sliekšņa hidroizolācija</t>
  </si>
  <si>
    <t>9. LOGA KOKA STARPPOSMS. MEZGLS 6. AR-17</t>
  </si>
  <si>
    <t>Sienas statņu montāža</t>
  </si>
  <si>
    <t>Antiseptizēts kokmateriāls 50*100mm</t>
  </si>
  <si>
    <t>OSB lokšņu montāža</t>
  </si>
  <si>
    <t>OSB 3, 12 mm</t>
  </si>
  <si>
    <t>Siltumizolācijas montāža</t>
  </si>
  <si>
    <t>Vate Rockwool Superrock 100 mm, lambda 0.035 W/m*K vai ekvivalents</t>
  </si>
  <si>
    <t>Kāpņu telpas durvju bloks AD-1, 3150*2220 mm. Esošais, saglabājams koku durvis. Pārkrāsot RR32 tonī no abām pusēm. Uzstādīt  aizvērējmehānismus. Nepieciešamības gadījumā veikt remontdarbus</t>
  </si>
  <si>
    <t>COKOLA APDARE</t>
  </si>
  <si>
    <t>1. COKOLA SILTINĀŠANA</t>
  </si>
  <si>
    <t>Uzziežama bitumena mastikas vertikāla hidroizolācija</t>
  </si>
  <si>
    <t>Siltumizolācijas montāža, 100 mm</t>
  </si>
  <si>
    <t>Poliuretāna līme Ceresit CT 84 (vai ekvivalents)</t>
  </si>
  <si>
    <t>balons</t>
  </si>
  <si>
    <t>Ekstrudēts putupolistirols XPS 300, 100 mm, (lambda=0.034 W/mK)</t>
  </si>
  <si>
    <t>Līmjava Ceresit CT 190  (vai ekvivalents)</t>
  </si>
  <si>
    <t>Tonēts apmetums ''Biezpiens'', graudu izmērs 2,0 mm Ceresit  (vai ekvivalents)</t>
  </si>
  <si>
    <t>JUMTA SILTINĀŠANA</t>
  </si>
  <si>
    <t>1. JUMTA REMONTDARBI</t>
  </si>
  <si>
    <t>Ventilācijas kanālu tīrīšana visā to garumā un vilkmes pārbaude, ko pārbauda sertificēts skursteņslauķis (precīzu ventilācijas kanālu skaitu precizēt pēc skarda jumtiņa demontāžas. Vienā ventilācijas izvadā iespējami vairāki ventilācijas kanāli). AR-11</t>
  </si>
  <si>
    <t>Uzstādīt jaunus krāsotus skārda ventilācijas jumtiņus J1, četrslīpu, 1100*1100 mm</t>
  </si>
  <si>
    <t>Esošo ventilācijas izvadu V1 d=100 mm pārkrāsošana ar pretkorozijas krāsu un skārdas ''cepurītes'' montāža</t>
  </si>
  <si>
    <t>Esošo metāla stabu M1 pārkrāsošana ar pretkorozijas krāsu</t>
  </si>
  <si>
    <t>2. JUMTA LŪKAS REMONTS. MEZGLS 10. AR-21</t>
  </si>
  <si>
    <t>Metāla pakapienu izgatavošana un montāža</t>
  </si>
  <si>
    <t>Mitrumizturīgs finieris 12 mm ar montāžu</t>
  </si>
  <si>
    <t>Koka karkasa izveide no antiseptizēta kokmateriāla,  50*100 mm</t>
  </si>
  <si>
    <t>Cinkotas skārda nosegdetaļas montāža</t>
  </si>
  <si>
    <t>Hidroizolācijas izveide no ruberoida divās kārtās</t>
  </si>
  <si>
    <t>Atvēruma apšuvums ar rievoto alumīnija loksni 2 mm</t>
  </si>
  <si>
    <t>Individuāli izgatavotās siltinātās bēniņu lūkas EI-30 piegāde un montāža, komplektā ar rokturiem un eņģem</t>
  </si>
  <si>
    <t>Stiprinājumi un citi palīgmateriāli</t>
  </si>
  <si>
    <t>3. ATVĒRUMU IZVEIDE JUMTA PANEĻOS. MEZGLS 11. AR-22</t>
  </si>
  <si>
    <t>Izgriezt atvērumu esošājos dzelzbetona paneļos 400*600 mm strp paneļu ribām</t>
  </si>
  <si>
    <t>Pagaidjumta izveide no plēves atvērumu aizsardzībai būvniecības laikā</t>
  </si>
  <si>
    <t>Stiegrojuma stieņu iestrāde esošājā paneļī atvēruma aizbetonēšanai, d-10 mm B500B</t>
  </si>
  <si>
    <t>Stiegrojuma sieta izveide atvērumos</t>
  </si>
  <si>
    <t>Paliekošā veidņa montāža atvēruma aizbetonēšanai</t>
  </si>
  <si>
    <t>Atvērumu aizbetonēšana ar betonu C20/25</t>
  </si>
  <si>
    <t>Atvēruma vietai bitumena ruļļveida jumta seguma ieklāšana, poliesters min 170g/m2</t>
  </si>
  <si>
    <t>4. BĒNIŅU SILTINĀŠANA. AR-11</t>
  </si>
  <si>
    <t>5. DZEGA SĀNU FASĀDĒ 1--2. MEZGLS 3. AR-14</t>
  </si>
  <si>
    <t>Esošās ārsienas plāknes līdzīnāšana līdz 5 mm</t>
  </si>
  <si>
    <t>Līmjava</t>
  </si>
  <si>
    <t>Siltumizolācijās kārtas montāža</t>
  </si>
  <si>
    <t>Siltumizolācija  Rockwool Frontrock s (lambda=0.037W/m*K) 50 mm vai ekvivalents</t>
  </si>
  <si>
    <t>Fasādes dībeļi</t>
  </si>
  <si>
    <t>Siltumizolācijas kārtas armēšana</t>
  </si>
  <si>
    <t>Stiklašķiedras siets 160 gr/m2</t>
  </si>
  <si>
    <t>Stūris siltināšanai PVC+siets</t>
  </si>
  <si>
    <t>Tonēta dekorativā apmetuma ''Biezpiens" 2.0 mm uzklāšana uz siltinātās un armētas virsmas</t>
  </si>
  <si>
    <t>Tonēts dekoratīvais apmetums</t>
  </si>
  <si>
    <t>Mitrumizturīgs finieris 15 mm ar montāžu</t>
  </si>
  <si>
    <t>Bitumena ruļļveida jumta seguma ieklāšana (virsslānis)</t>
  </si>
  <si>
    <t>6. DZEGA SĀNU FASĀDĒ 2--1. MEZGLS 3. AR-14</t>
  </si>
  <si>
    <t>7. DZEGA GALU FASĀDĒ. MEZGLS 4. AR-15</t>
  </si>
  <si>
    <t>Cinkotas skārda nosegdetaļas ar vējmalu montāža</t>
  </si>
  <si>
    <t>8. JUMTIŅU REMONTS. MEZGLS 7. AR-18</t>
  </si>
  <si>
    <t>Skārda krāsotās nosegdetaļas iestrāde mumta seguma sienas savienojuma vietā, 145+145 mm</t>
  </si>
  <si>
    <t>Antiseptizēto koka siju 50*200 mm montāža</t>
  </si>
  <si>
    <t>Antiseptizēto koka siju 50*150 mm montāža</t>
  </si>
  <si>
    <t>Pretkondensāta plāves ieklāšana</t>
  </si>
  <si>
    <t>Antiseptizēto garenlatu 50*50 mm montāža</t>
  </si>
  <si>
    <t>Antiseptizēto šķērslatu 25*100 mm montāža</t>
  </si>
  <si>
    <t>Jumta seguma ieklāšana, profilēts skārds PP20</t>
  </si>
  <si>
    <t>Antiseptizēto krāsoto koka apdares dēļu montāža, 20*100 mm, malas  ar ''fāzītī'', starp dēļiem 10 mm atstarpes</t>
  </si>
  <si>
    <t>Esošo metāla stiprinājumu attīrīšana no krāsas un pārkrāsošana ar pretkorozijas krāsu</t>
  </si>
  <si>
    <t>Skārda lāseņa montāža pie teknes</t>
  </si>
  <si>
    <t>Lietus ūdens teknes 127 mm montāža</t>
  </si>
  <si>
    <t>Lietus ūdens teknes stūrīs ar montāžu</t>
  </si>
  <si>
    <t>Lietus ūdens teknes gals ar montāžu</t>
  </si>
  <si>
    <t>Lietus ūdens teknes āķis ar montāžu</t>
  </si>
  <si>
    <t>Lietus ūdens noteka 80*100 mm ar montāža</t>
  </si>
  <si>
    <t>Lietus ūdens notekas līkums</t>
  </si>
  <si>
    <t>Skārda nosegdetaļas ar vēja malu montāža</t>
  </si>
  <si>
    <t>Jumta priekšā un sānu malās vertikāls profilēts skārds PP20 ar montāžu</t>
  </si>
  <si>
    <t>Bruģakmens Prizma 60 mm montāža uz mūrjavas kārtas</t>
  </si>
  <si>
    <t>Mūrjava Ceresit ZM</t>
  </si>
  <si>
    <t>Betona apmales 80*200 mm montāža</t>
  </si>
  <si>
    <t>Apbetonejums betona apmalei</t>
  </si>
  <si>
    <t>Tāme sastādīta  2019. gada tirgus cenās, pamatojoties uz DOP daļas rasējumiem</t>
  </si>
  <si>
    <t>Tāme sastādīta  2019. gada tirgus cenās, pamatojoties uz AR daļas rasējumiem</t>
  </si>
  <si>
    <t>Siltumizolācija  Rockwool Frontrock max E (lambda=0.036W/m*K) 100 mm vai ekvivalents</t>
  </si>
  <si>
    <t>1. SIENU APDARE. S-1</t>
  </si>
  <si>
    <t>Sienu attīrīšana no esošās apdares</t>
  </si>
  <si>
    <t xml:space="preserve">Tonēts apmetums ''Biezpiens'', graudu izmērs 1.0 mm, Ceresit (vai ekvivalents) </t>
  </si>
  <si>
    <t>2. SIENU APDARE. S-2</t>
  </si>
  <si>
    <t xml:space="preserve">Tonēts apmetums ''Biezpiens'', graudu izmērs 1.0 mm, Ceresit  (vai ekvivalents)  </t>
  </si>
  <si>
    <t>3. SIENU APDARE. S-3</t>
  </si>
  <si>
    <t>4. SIENU APDARE. S-4</t>
  </si>
  <si>
    <t>5. SIENU APDARE. S-5</t>
  </si>
  <si>
    <t>6. LOGU AILU APDARE SIENAI  S-5</t>
  </si>
  <si>
    <t>Ailes apdare ar  ģipškartonu</t>
  </si>
  <si>
    <t>Ailes gruntēšana, špaktelēšana, slīpēšana</t>
  </si>
  <si>
    <t>Špaktele</t>
  </si>
  <si>
    <t>Stūra leņķis</t>
  </si>
  <si>
    <t>Smilšpapīrs</t>
  </si>
  <si>
    <t>Ailes krāsošana</t>
  </si>
  <si>
    <t>7. GRIESTU APDARE</t>
  </si>
  <si>
    <t>Griestu mazgāšana pirms gruntēšanas, ieskaitot kāpņu laidu apakšu</t>
  </si>
  <si>
    <t>Griestu gruntēšana, špaktelēšana, slīpēšana</t>
  </si>
  <si>
    <t>Griestu krāsošana</t>
  </si>
  <si>
    <t>8. GRĪDAS APDARE</t>
  </si>
  <si>
    <t>Esošā izlīdzinošā slāņa demontāža 1., 2., 3., 4., 5 stāvos un starpstāvos</t>
  </si>
  <si>
    <t>Grīdas virsmas gruntēšana</t>
  </si>
  <si>
    <t>Grunts Ceresit CN94 vai ekvivalents</t>
  </si>
  <si>
    <t>Grīdas pašizlīdzināšana</t>
  </si>
  <si>
    <t>Pašizlīdzinošā masa ar mikro šķiedrām Ceresit CN75 (vai ekvivalents), biezums 1-50 mm</t>
  </si>
  <si>
    <t>Pakāpienu kantes gruntēšana izdrupušajās vietās (50% no kopējas platības)</t>
  </si>
  <si>
    <t>Grunts  Ceresit CT17 (vai ekvivalents)</t>
  </si>
  <si>
    <t>Pakpienu kantes remontsar remontjavu izdrupušajās vietās (50% no kopējas platības)</t>
  </si>
  <si>
    <t>Ātri cietējoša remontjava  Ceresit CX 5 (vai ekvivalents)</t>
  </si>
  <si>
    <t>Grīdas krāsošana divās kārtās</t>
  </si>
  <si>
    <t>Krāsa RILAK Aureks 30 vai ekvivalents</t>
  </si>
  <si>
    <t>Kapņu un kāpņu sānu krāsošana divās kārtās</t>
  </si>
  <si>
    <t>9. MARGU APDARE</t>
  </si>
  <si>
    <t>Esošās margas gumijas lentera demontāža</t>
  </si>
  <si>
    <t>Esošās margas metāla elementu attīrīšana no ešošās krāsas</t>
  </si>
  <si>
    <t>Esošās margas metāla elementu pārkrāsošana ar pretkorozijas krāsu</t>
  </si>
  <si>
    <t>Krāsota koka lentera 50*100 mm montāža uz esošā metāla rāmja. Lenteris- ēvelēts kokmateriāls, ar ''fāzīti''</t>
  </si>
  <si>
    <t>10. CITI DARBI. AR-23</t>
  </si>
  <si>
    <t>Jaunu kāpņu telpas apgaismes lampu uzstādīšana ar kustības sensoru, ieskaitot elektrības kabeļus un gludās aizsargcaurules</t>
  </si>
  <si>
    <t>Esošo komunikāciju kabeļu ievietošana PVC penālos</t>
  </si>
  <si>
    <t>KĀPŅU TELPAS REMONTDARBI</t>
  </si>
  <si>
    <t>LABIEKARTOŠANAS DARBI</t>
  </si>
  <si>
    <t>Betona bruģakmens "Prizma", 60 mm</t>
  </si>
  <si>
    <t>Sīkšķembas 2-8mm un cementa maisījums 30 mm</t>
  </si>
  <si>
    <t>Šķembas, 16-45mm, 160 mm</t>
  </si>
  <si>
    <t>Smilts, 500 mm</t>
  </si>
  <si>
    <t>Ietves apmales 80*200*1000 mm</t>
  </si>
  <si>
    <t>betona apmales 150*300*1000 mm</t>
  </si>
  <si>
    <t>Apbetonējums apmalei</t>
  </si>
  <si>
    <t>Esošo betona plākšnu demontāža lieveņu priekšā</t>
  </si>
  <si>
    <t>2. ZĀLIENA ATJAUNOŠANA.</t>
  </si>
  <si>
    <t>Melnzeme</t>
  </si>
  <si>
    <t>Zemes rakšanas darbi dziļumā līdz 1000mm no apmales virsmas (ieskaitot liekās grunts aizvešanu) un aizberšanas darbi, blietējot pa kārtām</t>
  </si>
  <si>
    <t>1. BRUĢĒŠANAS DARBI. APMALE UN LIEVEŅA PRIEKŠA</t>
  </si>
  <si>
    <t>Zemes rakšanas darbi dziļumā līdz 1000mm no esošā seguma virsmas (ieskaitot liekās grunts aizvešanu) un aizberšanas darbi, blietējot pa kārtām</t>
  </si>
  <si>
    <t>Bruģēšanas darbi, apmales platums 600 mm, ieskaitot lieveņa priekšējo un sānu malas</t>
  </si>
  <si>
    <t>Tāme sastādīta  2019. gada tirgus cenās, pamatojoties uz AR un DOP daļas rasējumiem</t>
  </si>
  <si>
    <t>Zāliena atjaunošana, pievedot  augsnes kārtu - 50 mm biezumā, saglabājot reljefu ar kritumu prom no ēkas, ieksaitot zālāja iesēšanu</t>
  </si>
  <si>
    <t>APKURE</t>
  </si>
  <si>
    <t>Tāme sastādīta  2019. gada tirgus cenās, pamatojoties uz AVK daļas rasējumiem</t>
  </si>
  <si>
    <t>1. APKURE</t>
  </si>
  <si>
    <t>Vecās sistēmas demontāža</t>
  </si>
  <si>
    <t>objekts</t>
  </si>
  <si>
    <t>Tērauda presējama  caurule - apkurei,  Dn15, VIEGA SANPRESS (vai ekvivalents)</t>
  </si>
  <si>
    <t>Tērauda presējama  caurule - apkurei, Dn20, VIEGA SANPRESS (vai ekvivalents)</t>
  </si>
  <si>
    <t>Cauruļu armatūra un veidgabali, VIEGA SANPRESS (vai ekvivalents)</t>
  </si>
  <si>
    <t>Tērauda metināma  caurule - apkurei,  Dn15</t>
  </si>
  <si>
    <t>Tērauda metināma  caurule - apkurei,  Dn20</t>
  </si>
  <si>
    <t>Tērauda metināma  caurule - apkurei,  Dn25</t>
  </si>
  <si>
    <t>Tērauda metināma  caurule - apkurei,  Dn32</t>
  </si>
  <si>
    <t>Tērauda metināma  caurule - apkurei,  Dn40</t>
  </si>
  <si>
    <t>Tērauda metināma  caurule - apkurei,  Dn50</t>
  </si>
  <si>
    <t>Cauruļu armatūra un veidgabali- tērauda metināmi</t>
  </si>
  <si>
    <t>Tērauda radiators ar sienas stiprinājumiem un atgaisotāju, Purmo  Compact, C11-400-700 (vai ekvivalents)</t>
  </si>
  <si>
    <t>Tērauda radiators ar sienas stiprinājumiem un atgaisotāju, Purmo  Compact, C11-400-800 (vai ekvivalents)</t>
  </si>
  <si>
    <t>Tērauda radiators ar sienas stiprinājumiem un atgaisotāju, Purmo  Compact, C11-400-900 (vai ekvivalents)</t>
  </si>
  <si>
    <t>Tērauda radiators ar sienas stiprinājumiem un atgaisotāju, Purmo  Compact, C11-400-1000 (vai ekvivalents)</t>
  </si>
  <si>
    <t>Tērauda radiators ar sienas stiprinājumiem un atgaisotāju, Purmo  Compact, C11-400-1100 (vai ekvivalents)</t>
  </si>
  <si>
    <t>Tērauda radiators ar sienas stiprinājumiem un atgaisotāju, Purmo  Compact, C22-400-500 (vai ekvivalents)</t>
  </si>
  <si>
    <t>Tērauda radiators ar sienas stiprinājumiem un atgaisotāju, Purmo  Compact, C22-400-600 (vai ekvivalents)</t>
  </si>
  <si>
    <t>Tērauda radiators ar sienas stiprinājumiem un atgaisotāju, Purmo  Compact, C22-400-700 (vai ekvivalents)</t>
  </si>
  <si>
    <t>Tērauda radiators ar sienas stiprinājumiem un atgaisotāju, Purmo  Compact, C22-400-800 (vai ekvivalents)</t>
  </si>
  <si>
    <t>Tērauda radiators ar sienas stiprinājumiem un atgaisotāju, Purmo  Compact, C22-400-900 (vai ekvivalents)</t>
  </si>
  <si>
    <t>Tērauda radiators ar sienas stiprinājumiem un atgaisotāju, Purmo  Compact, C22-600-1100 (vai ekvivalents)</t>
  </si>
  <si>
    <t>Radiatora termogalva ar vārstu komplekts, RA-DV Dn15, RA 2000 ar tempratūras ierobežojumu +16 °C (vai ekvivalents)</t>
  </si>
  <si>
    <t>Radiatora termogalva ar vārstu komplekts, RA-DV Dn15, RA 2000 ar aizsardzību pret zādzību (vai ekvivalents)</t>
  </si>
  <si>
    <t>Radiatora noslēgvārsts ar priekšiestādījumu,  RLV Dn (vai ekvivalents)</t>
  </si>
  <si>
    <t>Balansēšanas ventilis t=110˚; P=8 bar, Dn25</t>
  </si>
  <si>
    <t>Balansēšanas ventilis t=110˚; P=8 bar, Dn32</t>
  </si>
  <si>
    <t>Lodveida ventilis t=110˚; P=8 bar, Dn15</t>
  </si>
  <si>
    <t>Lodveida ventilis t=110˚; P=8 bar, Dn20</t>
  </si>
  <si>
    <t>Lodveida ventilis t=110˚; P=8 bar, Dn25</t>
  </si>
  <si>
    <t>Lodveida ventilis t=110˚; P=8 bar, Dn32</t>
  </si>
  <si>
    <t>Lodveida ventilis t=110˚; P=8 bar, Dn50</t>
  </si>
  <si>
    <t>Izlaides vārsts t=110˚; P=8 bar, Dn15</t>
  </si>
  <si>
    <t>Automātiskais atgaisotājs, DN15</t>
  </si>
  <si>
    <t>Akmensvates izolācijas čaula, ar alum. atstarojošo slāni; b=50mm, Paroc (λD=0,045 W/m*K), Siltumizol. čaula PAROC Hvac Section AluCoat T 22/50 (vai ekvivalents)</t>
  </si>
  <si>
    <t>Akmensvates izolācijas čaula, ar alum. atstarojošo slāni; b=50mm, Paroc (λD=0,045 W/m*K), Siltumizol. čaula PAROC Hvac Section AluCoat T 28/50 (vai ekvivalents)</t>
  </si>
  <si>
    <t>Akmensvates izolācijas čaula, ar alum. atstarojošo slāni; b=50mm, Paroc (λD=0,045 W/m*K), Siltumizol. čaula PAROC Hvac Section AluCoat T 35/50 (vai ekvivalents)</t>
  </si>
  <si>
    <t>Akmensvates izolācijas čaula, ar alum. atstarojošo slāni; b=50mm, Paroc (λD=0,045 W/m*K), Siltumizol. čaula PAROC Hvac Section AluCoat T 48/50 (vai ekvivalents)</t>
  </si>
  <si>
    <t>Akmensvates izolācijas čaula, ar alum. atstarojošo slāni; b=50mm, Paroc (λD=0,045 W/m*K), Siltumizol. čaula PAROC Hvac Section AluCoat T 64/50 (vai ekvivalents)</t>
  </si>
  <si>
    <t>Siltumizolācijas fasondaļas</t>
  </si>
  <si>
    <t>Kompensātori</t>
  </si>
  <si>
    <t>Nekustīgie balsti</t>
  </si>
  <si>
    <t>Montāžas komplekts</t>
  </si>
  <si>
    <t>Apkures  hidrauliskās pārbaude un sistēmas skalošana , balansēšana un balansēšanas aktu sastādīšana</t>
  </si>
  <si>
    <t xml:space="preserve">Radiatoru vietas uzlabošana (špaktelēšana, krāsošana) </t>
  </si>
  <si>
    <t>Individuālais siltuma sadalītājs (alokātors)</t>
  </si>
  <si>
    <t>Siltuma sadalītāja datu savācējs</t>
  </si>
  <si>
    <t>Noslēgarmatūras marķēšana</t>
  </si>
  <si>
    <t xml:space="preserve">Pārsgumu šķērsošanas vietas uzlabošana (špaktelēšana, krāsošana) </t>
  </si>
  <si>
    <t>Apkures sistēmas palaišanu un ieregulēšanu</t>
  </si>
  <si>
    <t>Armatūras marķēšana</t>
  </si>
  <si>
    <t>Pieslēgums SM</t>
  </si>
  <si>
    <t>Siltummainis, Danfoss XB12L-1-40 G 5/4 (25mm) (vai ekvivalents)</t>
  </si>
  <si>
    <t>Apkures cirkulācijas sūknis, MAGNA3 32-80 N (vai ekvivalents)</t>
  </si>
  <si>
    <t>Siltummaiņa, cirulācijas sūkņa pieslēgums siltumamezglā</t>
  </si>
  <si>
    <t>LIETUS ŪDENS KANALIZĀCIJA</t>
  </si>
  <si>
    <t>Tāme sastādīta  2019. gada tirgus cenās, pamatojoties uz ŪKdaļas rasējumiem</t>
  </si>
  <si>
    <t>1. LIETUS ŪDENS KANALIZĀCIJA</t>
  </si>
  <si>
    <t>Lietus notekas plakanam jumta DN 110</t>
  </si>
  <si>
    <t>Plastmasas  caurule, kl. SN8 ar veidgabaliem un stiprinājumiem griestiem,  ∅110</t>
  </si>
  <si>
    <t>Plastmasas  caurule, kl. SN8 ar veidgabaliem un stiprinājumiem griestiem,  ∅160</t>
  </si>
  <si>
    <t>Stiprinājumi un veidgabali</t>
  </si>
  <si>
    <t>Ugunsdrošības manšete, ∅110</t>
  </si>
  <si>
    <t>Tērauda aizsargcaurule</t>
  </si>
  <si>
    <t>Cauruļvadu izolācija s=30mm,   caurulei  ∅110</t>
  </si>
  <si>
    <t xml:space="preserve">Tīrīšanas lūka,  ∅160 </t>
  </si>
  <si>
    <t>Pievienojums skatakām</t>
  </si>
  <si>
    <t>Šahtas sienas demontāža un to atjaunošana</t>
  </si>
  <si>
    <t>vieta</t>
  </si>
  <si>
    <t xml:space="preserve">Šahtu atjaunošana </t>
  </si>
  <si>
    <t>Šahtas pārseguma aizbetonēšana</t>
  </si>
  <si>
    <t xml:space="preserve">Pārsegumu šķērsošanas vietas uzlabošana (špaktelēšana, krāsošana) </t>
  </si>
  <si>
    <t>Rakšanas darbi</t>
  </si>
  <si>
    <t>Seguma atjaunošana</t>
  </si>
  <si>
    <t>ZIBENSAIZSARDZĪBA</t>
  </si>
  <si>
    <t>Tāme sastādīta  2019. gada tirgus cenās, pamatojoties uz ELT daļas rasējumiem</t>
  </si>
  <si>
    <t>1. ZIBENSAIZSARDZĪBA. DARBS</t>
  </si>
  <si>
    <t>Zibensuztvērēja montāža</t>
  </si>
  <si>
    <t>Zibensnovedēja stieples montāža pa sienu,jumtu</t>
  </si>
  <si>
    <t>m</t>
  </si>
  <si>
    <t>PVC aizsargcaurles montāža</t>
  </si>
  <si>
    <t>Tranšejas rakšana un aizbēršana</t>
  </si>
  <si>
    <t>Zemējuma lentas montāža tranšejā</t>
  </si>
  <si>
    <t>Zemējuma elektroda montāža</t>
  </si>
  <si>
    <t>Pārsprieguma aizsardzības moduļa uzstādīšana</t>
  </si>
  <si>
    <t>kpl</t>
  </si>
  <si>
    <t>Palīgmateriālu montāža</t>
  </si>
  <si>
    <t>2. ZIBENSAIZSARDZĪBA. MATERIĀLI</t>
  </si>
  <si>
    <t>Zibens uztvērēja galva LAP-CX 070</t>
  </si>
  <si>
    <t>Uztvērēja masts ar atsaitēm- h=4m</t>
  </si>
  <si>
    <t>Zibensnovedēja stieple 8mm karsti cinkota</t>
  </si>
  <si>
    <t>PVC aizsargcaurule novadīšnai pa sienu zem proj. Siltumizolācijas</t>
  </si>
  <si>
    <t>Zemējuma lenta 30x3 karsti cinkota</t>
  </si>
  <si>
    <t>Zemējuma elektrods 3m,20mm</t>
  </si>
  <si>
    <t>Stieples turētājs pa sienu, jumtu</t>
  </si>
  <si>
    <t>Diagonālā krustklemme  stieples un lentas savienošanai</t>
  </si>
  <si>
    <t>Mērījumu klemme stieple/stieple</t>
  </si>
  <si>
    <t>Pārspriegumu aizsardzības modulis 3F B16/100kA</t>
  </si>
  <si>
    <t>Palīgmateriāli, neuzskaitītie materiāli</t>
  </si>
  <si>
    <t>Uzstādīt guļvada atzara karstā ūdens cirkulācijas caurulei siltumizolāciju</t>
  </si>
  <si>
    <t>Uzstādīt guļvada atzara karstā ūdens caurulei siltumizolāciju</t>
  </si>
  <si>
    <t>Siltumizolācija Paroc Hvac AluCoat T (vai ekvivalenta) 35x40mm, 1,2m 
(lambda=0.037 W/mK)</t>
  </si>
  <si>
    <t>Siltumizolācijas līkums Paroc Hvac AluCoat T (vai ekvivalenta) 35x40mm, (lambda=0.037 W/mK)</t>
  </si>
  <si>
    <t xml:space="preserve">Palīgmateriāli (aluminija līmlenta, u.c) </t>
  </si>
  <si>
    <t>Siltumizolācija Paroc Hvac AluCoat T (vai ekvivalenta) 28x40mm, 1,2m 
(lambda=0.037 W/mK)</t>
  </si>
  <si>
    <t>Siltumizolācijas līkums Paroc Hvac AluCoat T (vai ekvivalenta) 28x40mm, (lambda=0.037 W/mK)</t>
  </si>
  <si>
    <t>Bēniņu telpas siltināšana 300 mm biezumā ar beramo akmens vati Paroc BLT 3, lambda=0.041 W/m*K (vai ekvivalents)</t>
  </si>
  <si>
    <t>Siltumizolācija  Rockwool Frontrock Max E (lambda=0.036 W/m*K) 100 mm vai ekvivalents</t>
  </si>
  <si>
    <t>Hidroizolācija Ceresit CR90 (vai ekvivalents)</t>
  </si>
  <si>
    <t>AS "Olaines ūdens un siltums"</t>
  </si>
  <si>
    <t>Griestu betona virsmas attīrīšana no atlipušajiem betona gabaliem, stiegrojuma attīrīšāna no rūsas (apmēram 15% no griestu kopējās platības)</t>
  </si>
  <si>
    <t>Lietus kanalizācijas trapa un notekcaurules (1m) bēniņos nomaiņa</t>
  </si>
  <si>
    <t>obj</t>
  </si>
  <si>
    <t>Tāme sastādīta 2020. gada ________________</t>
  </si>
  <si>
    <t>AS OŪS 2020/26</t>
  </si>
  <si>
    <t xml:space="preserve">Finanšu rezerve neparedzētiem darbiem 3%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</si>
</sst>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;;"/>
    <numFmt numFmtId="165" formatCode="0;;"/>
    <numFmt numFmtId="166" formatCode="0.0%"/>
    <numFmt numFmtId="167" formatCode="0.0"/>
  </numFmts>
  <fonts count="20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</font>
    <font>
      <b/>
      <sz val="10"/>
      <color indexed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1"/>
    </font>
    <font>
      <sz val="8"/>
      <name val="Times New Roman"/>
      <family val="1"/>
      <charset val="186"/>
    </font>
    <font>
      <sz val="10"/>
      <name val="Times New Roman"/>
      <family val="1"/>
      <charset val="1"/>
    </font>
    <font>
      <sz val="10"/>
      <name val="Times New Roman"/>
      <family val="1"/>
    </font>
    <font>
      <sz val="10"/>
      <color indexed="10"/>
      <name val="Times New Roman"/>
      <family val="1"/>
      <charset val="186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0" fontId="12" fillId="0" borderId="0"/>
  </cellStyleXfs>
  <cellXfs count="2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45" xfId="2" applyNumberFormat="1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 wrapText="1"/>
    </xf>
    <xf numFmtId="164" fontId="1" fillId="0" borderId="43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vertical="center" wrapText="1"/>
    </xf>
    <xf numFmtId="2" fontId="8" fillId="0" borderId="29" xfId="0" applyNumberFormat="1" applyFont="1" applyBorder="1" applyAlignment="1">
      <alignment horizontal="center" vertical="center" wrapText="1"/>
    </xf>
    <xf numFmtId="2" fontId="9" fillId="0" borderId="30" xfId="0" applyNumberFormat="1" applyFont="1" applyBorder="1" applyAlignment="1">
      <alignment horizontal="center" vertical="center" wrapText="1"/>
    </xf>
    <xf numFmtId="2" fontId="8" fillId="0" borderId="29" xfId="0" applyNumberFormat="1" applyFont="1" applyBorder="1" applyAlignment="1">
      <alignment vertical="center" wrapText="1"/>
    </xf>
    <xf numFmtId="0" fontId="8" fillId="0" borderId="29" xfId="0" applyFont="1" applyBorder="1" applyAlignment="1">
      <alignment vertical="center"/>
    </xf>
    <xf numFmtId="0" fontId="10" fillId="0" borderId="29" xfId="1" applyFont="1" applyBorder="1" applyAlignment="1">
      <alignment horizontal="center" vertical="center" wrapText="1"/>
    </xf>
    <xf numFmtId="164" fontId="11" fillId="0" borderId="44" xfId="0" applyNumberFormat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3" fillId="0" borderId="5" xfId="4" applyFont="1" applyBorder="1" applyAlignment="1">
      <alignment horizontal="center" vertical="center"/>
    </xf>
    <xf numFmtId="0" fontId="14" fillId="0" borderId="29" xfId="4" applyFont="1" applyBorder="1" applyAlignment="1">
      <alignment horizontal="center" vertical="center"/>
    </xf>
    <xf numFmtId="0" fontId="15" fillId="0" borderId="29" xfId="4" applyFont="1" applyBorder="1" applyAlignment="1">
      <alignment horizontal="left" vertical="center" wrapText="1"/>
    </xf>
    <xf numFmtId="0" fontId="15" fillId="0" borderId="29" xfId="4" applyFont="1" applyBorder="1" applyAlignment="1">
      <alignment horizontal="center" vertical="center" wrapText="1"/>
    </xf>
    <xf numFmtId="2" fontId="9" fillId="0" borderId="30" xfId="4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 wrapText="1"/>
    </xf>
    <xf numFmtId="2" fontId="11" fillId="0" borderId="30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1" xfId="1" applyFont="1" applyBorder="1" applyAlignment="1">
      <alignment vertical="center"/>
    </xf>
    <xf numFmtId="0" fontId="10" fillId="0" borderId="21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2" fontId="17" fillId="0" borderId="22" xfId="1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29" xfId="1" applyFont="1" applyBorder="1" applyAlignment="1">
      <alignment vertical="center"/>
    </xf>
    <xf numFmtId="0" fontId="8" fillId="0" borderId="29" xfId="1" applyFont="1" applyBorder="1" applyAlignment="1">
      <alignment horizontal="center" vertical="center" wrapText="1"/>
    </xf>
    <xf numFmtId="2" fontId="17" fillId="0" borderId="30" xfId="1" applyNumberFormat="1" applyFont="1" applyBorder="1" applyAlignment="1">
      <alignment horizontal="center" vertical="center"/>
    </xf>
    <xf numFmtId="0" fontId="16" fillId="0" borderId="29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right" vertical="center" wrapText="1"/>
    </xf>
    <xf numFmtId="167" fontId="11" fillId="0" borderId="30" xfId="0" applyNumberFormat="1" applyFont="1" applyBorder="1" applyAlignment="1">
      <alignment horizontal="center" vertical="center"/>
    </xf>
    <xf numFmtId="0" fontId="8" fillId="0" borderId="29" xfId="4" applyFont="1" applyBorder="1" applyAlignment="1">
      <alignment horizontal="center" vertical="center"/>
    </xf>
    <xf numFmtId="0" fontId="13" fillId="0" borderId="29" xfId="4" applyFont="1" applyBorder="1" applyAlignment="1">
      <alignment horizontal="left" vertical="center" wrapText="1"/>
    </xf>
    <xf numFmtId="0" fontId="13" fillId="0" borderId="29" xfId="4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2" fontId="18" fillId="0" borderId="30" xfId="0" applyNumberFormat="1" applyFont="1" applyBorder="1" applyAlignment="1">
      <alignment horizontal="center" vertical="center"/>
    </xf>
    <xf numFmtId="2" fontId="17" fillId="0" borderId="21" xfId="1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44" xfId="1" applyFont="1" applyBorder="1" applyAlignment="1">
      <alignment vertical="center"/>
    </xf>
    <xf numFmtId="0" fontId="10" fillId="0" borderId="44" xfId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center" vertical="center" wrapText="1"/>
    </xf>
    <xf numFmtId="2" fontId="17" fillId="0" borderId="44" xfId="1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29" xfId="0" applyFont="1" applyBorder="1" applyAlignment="1">
      <alignment vertical="center" wrapText="1"/>
    </xf>
    <xf numFmtId="2" fontId="9" fillId="0" borderId="30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center" vertical="center" wrapText="1"/>
    </xf>
    <xf numFmtId="2" fontId="11" fillId="0" borderId="30" xfId="0" applyNumberFormat="1" applyFont="1" applyBorder="1" applyAlignment="1">
      <alignment horizontal="center" vertical="center" wrapText="1"/>
    </xf>
    <xf numFmtId="2" fontId="17" fillId="0" borderId="45" xfId="1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wrapText="1"/>
    </xf>
    <xf numFmtId="0" fontId="16" fillId="0" borderId="29" xfId="0" applyFont="1" applyFill="1" applyBorder="1" applyAlignment="1">
      <alignment horizontal="right" vertical="center" wrapText="1"/>
    </xf>
    <xf numFmtId="0" fontId="16" fillId="0" borderId="29" xfId="0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2" fontId="17" fillId="0" borderId="22" xfId="1" applyNumberFormat="1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/>
    </xf>
    <xf numFmtId="2" fontId="9" fillId="0" borderId="30" xfId="4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vertical="center" wrapText="1"/>
    </xf>
    <xf numFmtId="2" fontId="11" fillId="0" borderId="30" xfId="0" applyNumberFormat="1" applyFont="1" applyFill="1" applyBorder="1" applyAlignment="1">
      <alignment horizontal="center" vertical="center"/>
    </xf>
    <xf numFmtId="0" fontId="13" fillId="0" borderId="5" xfId="4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right" vertical="center" wrapText="1"/>
    </xf>
    <xf numFmtId="0" fontId="15" fillId="2" borderId="29" xfId="4" applyFont="1" applyFill="1" applyBorder="1" applyAlignment="1">
      <alignment horizontal="left" vertical="center" wrapText="1"/>
    </xf>
    <xf numFmtId="0" fontId="16" fillId="2" borderId="29" xfId="0" applyFont="1" applyFill="1" applyBorder="1" applyAlignment="1">
      <alignment vertical="center" wrapText="1"/>
    </xf>
    <xf numFmtId="0" fontId="19" fillId="2" borderId="29" xfId="0" applyFont="1" applyFill="1" applyBorder="1" applyAlignment="1">
      <alignment vertical="center" wrapText="1"/>
    </xf>
    <xf numFmtId="0" fontId="8" fillId="2" borderId="29" xfId="0" applyFont="1" applyFill="1" applyBorder="1" applyAlignment="1">
      <alignment vertical="center" wrapText="1"/>
    </xf>
    <xf numFmtId="0" fontId="2" fillId="0" borderId="39" xfId="0" applyFont="1" applyFill="1" applyBorder="1" applyAlignment="1">
      <alignment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" fillId="0" borderId="4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</cellXfs>
  <cellStyles count="5">
    <cellStyle name="Excel Built-in Normal" xfId="4" xr:uid="{00000000-0005-0000-0000-000000000000}"/>
    <cellStyle name="Normal 2" xfId="2" xr:uid="{00000000-0005-0000-0000-000002000000}"/>
    <cellStyle name="Parasts" xfId="0" builtinId="0"/>
    <cellStyle name="Обычный_33. OZOLNIEKU NOVADA DOME_OZO SKOLA_TELPU, GAITENU, KAPNU TELPU REMONTS_TAME_VADIMS_2011_02_25_melnraksts" xfId="1" xr:uid="{00000000-0005-0000-0000-000003000000}"/>
    <cellStyle name="Обычный_saulkrasti_tame" xfId="3" xr:uid="{00000000-0005-0000-0000-000004000000}"/>
  </cellStyles>
  <dxfs count="269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C31"/>
  <sheetViews>
    <sheetView tabSelected="1" view="pageBreakPreview" zoomScale="60" zoomScaleNormal="100" workbookViewId="0">
      <selection activeCell="F36" sqref="F36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 t="s">
        <v>500</v>
      </c>
      <c r="C3" s="3"/>
    </row>
    <row r="4" spans="1:3" x14ac:dyDescent="0.2">
      <c r="B4" s="176" t="s">
        <v>1</v>
      </c>
      <c r="C4" s="176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77" t="s">
        <v>3</v>
      </c>
      <c r="C8" s="177"/>
    </row>
    <row r="11" spans="1:3" x14ac:dyDescent="0.2">
      <c r="B11" s="2" t="s">
        <v>4</v>
      </c>
    </row>
    <row r="12" spans="1:3" x14ac:dyDescent="0.2">
      <c r="B12" s="82" t="s">
        <v>52</v>
      </c>
    </row>
    <row r="13" spans="1:3" x14ac:dyDescent="0.2">
      <c r="A13" s="4" t="s">
        <v>5</v>
      </c>
      <c r="B13" s="77" t="s">
        <v>55</v>
      </c>
      <c r="C13" s="77"/>
    </row>
    <row r="14" spans="1:3" ht="22.5" x14ac:dyDescent="0.2">
      <c r="A14" s="4" t="s">
        <v>6</v>
      </c>
      <c r="B14" s="174" t="s">
        <v>56</v>
      </c>
      <c r="C14" s="77"/>
    </row>
    <row r="15" spans="1:3" x14ac:dyDescent="0.2">
      <c r="A15" s="4" t="s">
        <v>7</v>
      </c>
      <c r="B15" s="76" t="s">
        <v>58</v>
      </c>
      <c r="C15" s="76"/>
    </row>
    <row r="16" spans="1:3" x14ac:dyDescent="0.2">
      <c r="A16" s="4" t="s">
        <v>8</v>
      </c>
      <c r="B16" s="154" t="s">
        <v>505</v>
      </c>
      <c r="C16" s="75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2.5" x14ac:dyDescent="0.2">
      <c r="A19" s="79">
        <v>1</v>
      </c>
      <c r="B19" s="91" t="s">
        <v>57</v>
      </c>
      <c r="C19" s="8">
        <f>'Kops a'!E31</f>
        <v>0</v>
      </c>
    </row>
    <row r="20" spans="1:3" ht="12" thickBot="1" x14ac:dyDescent="0.25">
      <c r="A20" s="80">
        <v>2</v>
      </c>
      <c r="B20" s="81" t="s">
        <v>506</v>
      </c>
      <c r="C20" s="9">
        <f>ROUND(C19*0.03,2)</f>
        <v>0</v>
      </c>
    </row>
    <row r="21" spans="1:3" ht="12" thickBot="1" x14ac:dyDescent="0.25">
      <c r="A21" s="10"/>
      <c r="B21" s="11" t="s">
        <v>12</v>
      </c>
      <c r="C21" s="12">
        <f>SUM(C19:C20)</f>
        <v>0</v>
      </c>
    </row>
    <row r="22" spans="1:3" ht="12" thickBot="1" x14ac:dyDescent="0.25">
      <c r="B22" s="13"/>
      <c r="C22" s="14"/>
    </row>
    <row r="23" spans="1:3" ht="12" thickBot="1" x14ac:dyDescent="0.25">
      <c r="A23" s="178" t="s">
        <v>13</v>
      </c>
      <c r="B23" s="179"/>
      <c r="C23" s="15">
        <f>ROUND(C21*21%,2)</f>
        <v>0</v>
      </c>
    </row>
    <row r="26" spans="1:3" x14ac:dyDescent="0.2">
      <c r="A26" s="1" t="s">
        <v>14</v>
      </c>
      <c r="B26" s="180"/>
      <c r="C26" s="180"/>
    </row>
    <row r="27" spans="1:3" x14ac:dyDescent="0.2">
      <c r="B27" s="175" t="s">
        <v>15</v>
      </c>
      <c r="C27" s="175"/>
    </row>
    <row r="29" spans="1:3" x14ac:dyDescent="0.2">
      <c r="A29" s="1" t="s">
        <v>53</v>
      </c>
      <c r="B29" s="16"/>
      <c r="C29" s="16"/>
    </row>
    <row r="30" spans="1:3" x14ac:dyDescent="0.2">
      <c r="A30" s="16"/>
      <c r="B30" s="16"/>
      <c r="C30" s="16"/>
    </row>
    <row r="31" spans="1:3" x14ac:dyDescent="0.2">
      <c r="A31" s="1" t="s">
        <v>504</v>
      </c>
    </row>
  </sheetData>
  <mergeCells count="5">
    <mergeCell ref="B27:C27"/>
    <mergeCell ref="B4:C4"/>
    <mergeCell ref="B8:C8"/>
    <mergeCell ref="A23:B23"/>
    <mergeCell ref="B26:C26"/>
  </mergeCells>
  <conditionalFormatting sqref="C19 C21 C23">
    <cfRule type="cellIs" dxfId="268" priority="9" operator="equal">
      <formula>0</formula>
    </cfRule>
  </conditionalFormatting>
  <conditionalFormatting sqref="B13:B16">
    <cfRule type="cellIs" dxfId="267" priority="8" operator="equal">
      <formula>0</formula>
    </cfRule>
  </conditionalFormatting>
  <conditionalFormatting sqref="B19">
    <cfRule type="cellIs" dxfId="266" priority="7" operator="equal">
      <formula>0</formula>
    </cfRule>
  </conditionalFormatting>
  <conditionalFormatting sqref="B29">
    <cfRule type="cellIs" dxfId="265" priority="5" operator="equal">
      <formula>0</formula>
    </cfRule>
  </conditionalFormatting>
  <conditionalFormatting sqref="B26:C26">
    <cfRule type="cellIs" dxfId="264" priority="3" operator="equal">
      <formula>0</formula>
    </cfRule>
  </conditionalFormatting>
  <conditionalFormatting sqref="A19">
    <cfRule type="cellIs" dxfId="263" priority="2" operator="equal">
      <formula>0</formula>
    </cfRule>
  </conditionalFormatting>
  <conditionalFormatting sqref="A31">
    <cfRule type="containsText" dxfId="262" priority="1" operator="containsText" text="Tāme sastādīta 20__. gada __. _________">
      <formula>NOT(ISERROR(SEARCH("Tāme sastādīta 20__. gada __. _________",A31)))</formula>
    </cfRule>
  </conditionalFormatting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P96"/>
  <sheetViews>
    <sheetView view="pageBreakPreview" topLeftCell="A53" zoomScale="60" zoomScaleNormal="100" workbookViewId="0">
      <selection activeCell="C73" sqref="C73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a'!A22</f>
        <v>8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221" t="s">
        <v>369</v>
      </c>
      <c r="D2" s="221"/>
      <c r="E2" s="221"/>
      <c r="F2" s="221"/>
      <c r="G2" s="221"/>
      <c r="H2" s="221"/>
      <c r="I2" s="221"/>
      <c r="J2" s="28"/>
    </row>
    <row r="3" spans="1:16" x14ac:dyDescent="0.2">
      <c r="A3" s="29"/>
      <c r="B3" s="29"/>
      <c r="C3" s="184" t="s">
        <v>17</v>
      </c>
      <c r="D3" s="184"/>
      <c r="E3" s="184"/>
      <c r="F3" s="184"/>
      <c r="G3" s="184"/>
      <c r="H3" s="184"/>
      <c r="I3" s="184"/>
      <c r="J3" s="29"/>
    </row>
    <row r="4" spans="1:16" x14ac:dyDescent="0.2">
      <c r="A4" s="29"/>
      <c r="B4" s="29"/>
      <c r="C4" s="222" t="s">
        <v>52</v>
      </c>
      <c r="D4" s="222"/>
      <c r="E4" s="222"/>
      <c r="F4" s="222"/>
      <c r="G4" s="222"/>
      <c r="H4" s="222"/>
      <c r="I4" s="222"/>
      <c r="J4" s="29"/>
    </row>
    <row r="5" spans="1:16" x14ac:dyDescent="0.2">
      <c r="A5" s="22"/>
      <c r="B5" s="22"/>
      <c r="C5" s="26" t="s">
        <v>5</v>
      </c>
      <c r="D5" s="235" t="str">
        <f>'Kops a'!D6</f>
        <v>DAUDZDZĪVOKĻU DZĪVOJAMĀ ĒKA</v>
      </c>
      <c r="E5" s="235"/>
      <c r="F5" s="235"/>
      <c r="G5" s="235"/>
      <c r="H5" s="235"/>
      <c r="I5" s="235"/>
      <c r="J5" s="235"/>
      <c r="K5" s="235"/>
      <c r="L5" s="235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235" t="str">
        <f>'Kops a'!D7</f>
        <v>ENERGOEFEKTIVITĀTES PAAUGSTINĀŠANA DAUDZDZĪVOKĻU DZĪVOJAMAI ĒKAI</v>
      </c>
      <c r="E6" s="235"/>
      <c r="F6" s="235"/>
      <c r="G6" s="235"/>
      <c r="H6" s="235"/>
      <c r="I6" s="235"/>
      <c r="J6" s="235"/>
      <c r="K6" s="235"/>
      <c r="L6" s="235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235" t="str">
        <f>'Kops a'!D8</f>
        <v>Jelgavas iela 20, Olaine</v>
      </c>
      <c r="E7" s="235"/>
      <c r="F7" s="235"/>
      <c r="G7" s="235"/>
      <c r="H7" s="235"/>
      <c r="I7" s="235"/>
      <c r="J7" s="235"/>
      <c r="K7" s="235"/>
      <c r="L7" s="235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235" t="str">
        <f>'Kops a'!D9</f>
        <v>AS OŪS 2020/26</v>
      </c>
      <c r="E8" s="235"/>
      <c r="F8" s="235"/>
      <c r="G8" s="235"/>
      <c r="H8" s="235"/>
      <c r="I8" s="235"/>
      <c r="J8" s="235"/>
      <c r="K8" s="235"/>
      <c r="L8" s="235"/>
      <c r="M8" s="16"/>
      <c r="N8" s="16"/>
      <c r="O8" s="16"/>
      <c r="P8" s="16"/>
    </row>
    <row r="9" spans="1:16" ht="11.25" customHeight="1" x14ac:dyDescent="0.2">
      <c r="A9" s="223" t="s">
        <v>327</v>
      </c>
      <c r="B9" s="223"/>
      <c r="C9" s="223"/>
      <c r="D9" s="223"/>
      <c r="E9" s="223"/>
      <c r="F9" s="223"/>
      <c r="G9" s="30"/>
      <c r="H9" s="30"/>
      <c r="I9" s="30"/>
      <c r="J9" s="227" t="s">
        <v>39</v>
      </c>
      <c r="K9" s="227"/>
      <c r="L9" s="227"/>
      <c r="M9" s="227"/>
      <c r="N9" s="234">
        <f>P84</f>
        <v>0</v>
      </c>
      <c r="O9" s="234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7"/>
      <c r="P10" s="86" t="str">
        <f>A90</f>
        <v>Tāme sastādīta 2020. gada ________________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95" t="s">
        <v>23</v>
      </c>
      <c r="B12" s="229" t="s">
        <v>40</v>
      </c>
      <c r="C12" s="225" t="s">
        <v>41</v>
      </c>
      <c r="D12" s="232" t="s">
        <v>42</v>
      </c>
      <c r="E12" s="236" t="s">
        <v>43</v>
      </c>
      <c r="F12" s="224" t="s">
        <v>44</v>
      </c>
      <c r="G12" s="225"/>
      <c r="H12" s="225"/>
      <c r="I12" s="225"/>
      <c r="J12" s="225"/>
      <c r="K12" s="226"/>
      <c r="L12" s="224" t="s">
        <v>45</v>
      </c>
      <c r="M12" s="225"/>
      <c r="N12" s="225"/>
      <c r="O12" s="225"/>
      <c r="P12" s="226"/>
    </row>
    <row r="13" spans="1:16" ht="126.75" customHeight="1" thickBot="1" x14ac:dyDescent="0.25">
      <c r="A13" s="228"/>
      <c r="B13" s="230"/>
      <c r="C13" s="231"/>
      <c r="D13" s="233"/>
      <c r="E13" s="23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ht="12.75" x14ac:dyDescent="0.2">
      <c r="A14" s="120"/>
      <c r="B14" s="121"/>
      <c r="C14" s="122" t="s">
        <v>329</v>
      </c>
      <c r="D14" s="123"/>
      <c r="E14" s="124"/>
      <c r="F14" s="66"/>
      <c r="G14" s="63"/>
      <c r="H14" s="63">
        <f>ROUND(F14*G14,2)</f>
        <v>0</v>
      </c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12.75" x14ac:dyDescent="0.2">
      <c r="A15" s="125">
        <v>1</v>
      </c>
      <c r="B15" s="112" t="s">
        <v>61</v>
      </c>
      <c r="C15" s="113" t="s">
        <v>330</v>
      </c>
      <c r="D15" s="112" t="s">
        <v>74</v>
      </c>
      <c r="E15" s="114">
        <v>238.2</v>
      </c>
      <c r="F15" s="66"/>
      <c r="G15" s="63"/>
      <c r="H15" s="46">
        <f t="shared" ref="H15:H78" si="0">ROUND(F15*G15,2)</f>
        <v>0</v>
      </c>
      <c r="I15" s="63"/>
      <c r="J15" s="63"/>
      <c r="K15" s="47">
        <f t="shared" ref="K15:K78" si="1">SUM(H15:J15)</f>
        <v>0</v>
      </c>
      <c r="L15" s="48">
        <f t="shared" ref="L15:L78" si="2">ROUND(E15*F15,2)</f>
        <v>0</v>
      </c>
      <c r="M15" s="46">
        <f t="shared" ref="M15:M78" si="3">ROUND(H15*E15,2)</f>
        <v>0</v>
      </c>
      <c r="N15" s="46">
        <f t="shared" ref="N15:N78" si="4">ROUND(I15*E15,2)</f>
        <v>0</v>
      </c>
      <c r="O15" s="46">
        <f t="shared" ref="O15:O78" si="5">ROUND(J15*E15,2)</f>
        <v>0</v>
      </c>
      <c r="P15" s="47">
        <f t="shared" ref="P15:P78" si="6">SUM(M15:O15)</f>
        <v>0</v>
      </c>
    </row>
    <row r="16" spans="1:16" ht="12.75" x14ac:dyDescent="0.2">
      <c r="A16" s="125">
        <v>2</v>
      </c>
      <c r="B16" s="112" t="s">
        <v>61</v>
      </c>
      <c r="C16" s="130" t="s">
        <v>183</v>
      </c>
      <c r="D16" s="112" t="s">
        <v>74</v>
      </c>
      <c r="E16" s="114">
        <f>E15</f>
        <v>238.2</v>
      </c>
      <c r="F16" s="66"/>
      <c r="G16" s="63"/>
      <c r="H16" s="46">
        <f t="shared" si="0"/>
        <v>0</v>
      </c>
      <c r="I16" s="63"/>
      <c r="J16" s="63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12.75" x14ac:dyDescent="0.2">
      <c r="A17" s="125">
        <v>3</v>
      </c>
      <c r="B17" s="112"/>
      <c r="C17" s="169" t="s">
        <v>184</v>
      </c>
      <c r="D17" s="112" t="s">
        <v>130</v>
      </c>
      <c r="E17" s="114">
        <f>E16*0.12</f>
        <v>28.583999999999996</v>
      </c>
      <c r="F17" s="66"/>
      <c r="G17" s="63"/>
      <c r="H17" s="46">
        <f t="shared" si="0"/>
        <v>0</v>
      </c>
      <c r="I17" s="63"/>
      <c r="J17" s="63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25.5" x14ac:dyDescent="0.2">
      <c r="A18" s="125">
        <v>4</v>
      </c>
      <c r="B18" s="112"/>
      <c r="C18" s="169" t="s">
        <v>331</v>
      </c>
      <c r="D18" s="112" t="s">
        <v>135</v>
      </c>
      <c r="E18" s="114">
        <f>E16*3</f>
        <v>714.59999999999991</v>
      </c>
      <c r="F18" s="66"/>
      <c r="G18" s="63"/>
      <c r="H18" s="46">
        <f t="shared" si="0"/>
        <v>0</v>
      </c>
      <c r="I18" s="63"/>
      <c r="J18" s="63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12.75" x14ac:dyDescent="0.2">
      <c r="A19" s="126"/>
      <c r="B19" s="127"/>
      <c r="C19" s="99" t="s">
        <v>332</v>
      </c>
      <c r="D19" s="128"/>
      <c r="E19" s="129"/>
      <c r="F19" s="66"/>
      <c r="G19" s="63"/>
      <c r="H19" s="46">
        <f t="shared" si="0"/>
        <v>0</v>
      </c>
      <c r="I19" s="63"/>
      <c r="J19" s="63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12.75" x14ac:dyDescent="0.2">
      <c r="A20" s="125">
        <v>1</v>
      </c>
      <c r="B20" s="112" t="s">
        <v>61</v>
      </c>
      <c r="C20" s="113" t="s">
        <v>330</v>
      </c>
      <c r="D20" s="112" t="s">
        <v>74</v>
      </c>
      <c r="E20" s="114">
        <v>123.9</v>
      </c>
      <c r="F20" s="66"/>
      <c r="G20" s="63"/>
      <c r="H20" s="46">
        <f t="shared" si="0"/>
        <v>0</v>
      </c>
      <c r="I20" s="63"/>
      <c r="J20" s="63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12.75" x14ac:dyDescent="0.2">
      <c r="A21" s="125">
        <v>2</v>
      </c>
      <c r="B21" s="112" t="s">
        <v>61</v>
      </c>
      <c r="C21" s="130" t="s">
        <v>183</v>
      </c>
      <c r="D21" s="112" t="s">
        <v>74</v>
      </c>
      <c r="E21" s="114">
        <f>E20</f>
        <v>123.9</v>
      </c>
      <c r="F21" s="66"/>
      <c r="G21" s="63"/>
      <c r="H21" s="46">
        <f t="shared" si="0"/>
        <v>0</v>
      </c>
      <c r="I21" s="63"/>
      <c r="J21" s="63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12.75" x14ac:dyDescent="0.2">
      <c r="A22" s="125">
        <v>3</v>
      </c>
      <c r="B22" s="112"/>
      <c r="C22" s="169" t="s">
        <v>184</v>
      </c>
      <c r="D22" s="112" t="s">
        <v>130</v>
      </c>
      <c r="E22" s="114">
        <f>E21*0.12</f>
        <v>14.868</v>
      </c>
      <c r="F22" s="66"/>
      <c r="G22" s="63"/>
      <c r="H22" s="46">
        <f t="shared" si="0"/>
        <v>0</v>
      </c>
      <c r="I22" s="63"/>
      <c r="J22" s="63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25.5" x14ac:dyDescent="0.2">
      <c r="A23" s="125">
        <v>4</v>
      </c>
      <c r="B23" s="112"/>
      <c r="C23" s="169" t="s">
        <v>333</v>
      </c>
      <c r="D23" s="112" t="s">
        <v>135</v>
      </c>
      <c r="E23" s="114">
        <f>E21*3</f>
        <v>371.70000000000005</v>
      </c>
      <c r="F23" s="66"/>
      <c r="G23" s="63"/>
      <c r="H23" s="46">
        <f t="shared" si="0"/>
        <v>0</v>
      </c>
      <c r="I23" s="63"/>
      <c r="J23" s="63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12.75" x14ac:dyDescent="0.2">
      <c r="A24" s="126"/>
      <c r="B24" s="127"/>
      <c r="C24" s="99" t="s">
        <v>334</v>
      </c>
      <c r="D24" s="128"/>
      <c r="E24" s="129"/>
      <c r="F24" s="66"/>
      <c r="G24" s="63"/>
      <c r="H24" s="46">
        <f t="shared" si="0"/>
        <v>0</v>
      </c>
      <c r="I24" s="63"/>
      <c r="J24" s="63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12.75" x14ac:dyDescent="0.2">
      <c r="A25" s="125">
        <v>1</v>
      </c>
      <c r="B25" s="112" t="s">
        <v>61</v>
      </c>
      <c r="C25" s="113" t="s">
        <v>330</v>
      </c>
      <c r="D25" s="112" t="s">
        <v>74</v>
      </c>
      <c r="E25" s="114">
        <v>215.8</v>
      </c>
      <c r="F25" s="66"/>
      <c r="G25" s="63"/>
      <c r="H25" s="46">
        <f t="shared" si="0"/>
        <v>0</v>
      </c>
      <c r="I25" s="63"/>
      <c r="J25" s="63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12.75" x14ac:dyDescent="0.2">
      <c r="A26" s="125">
        <v>2</v>
      </c>
      <c r="B26" s="112" t="s">
        <v>61</v>
      </c>
      <c r="C26" s="130" t="s">
        <v>183</v>
      </c>
      <c r="D26" s="112" t="s">
        <v>74</v>
      </c>
      <c r="E26" s="114">
        <f>E25</f>
        <v>215.8</v>
      </c>
      <c r="F26" s="66"/>
      <c r="G26" s="63"/>
      <c r="H26" s="46">
        <f t="shared" si="0"/>
        <v>0</v>
      </c>
      <c r="I26" s="63"/>
      <c r="J26" s="63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12.75" x14ac:dyDescent="0.2">
      <c r="A27" s="125">
        <v>3</v>
      </c>
      <c r="B27" s="112"/>
      <c r="C27" s="169" t="s">
        <v>184</v>
      </c>
      <c r="D27" s="112" t="s">
        <v>130</v>
      </c>
      <c r="E27" s="114">
        <f>E26*0.12</f>
        <v>25.896000000000001</v>
      </c>
      <c r="F27" s="66"/>
      <c r="G27" s="63"/>
      <c r="H27" s="46">
        <f t="shared" si="0"/>
        <v>0</v>
      </c>
      <c r="I27" s="63"/>
      <c r="J27" s="63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25.5" x14ac:dyDescent="0.2">
      <c r="A28" s="125">
        <v>4</v>
      </c>
      <c r="B28" s="112"/>
      <c r="C28" s="169" t="s">
        <v>333</v>
      </c>
      <c r="D28" s="112" t="s">
        <v>135</v>
      </c>
      <c r="E28" s="114">
        <f>E26*3</f>
        <v>647.40000000000009</v>
      </c>
      <c r="F28" s="66"/>
      <c r="G28" s="63"/>
      <c r="H28" s="46">
        <f t="shared" si="0"/>
        <v>0</v>
      </c>
      <c r="I28" s="63"/>
      <c r="J28" s="63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12.75" x14ac:dyDescent="0.2">
      <c r="A29" s="126"/>
      <c r="B29" s="127"/>
      <c r="C29" s="99" t="s">
        <v>335</v>
      </c>
      <c r="D29" s="128"/>
      <c r="E29" s="129"/>
      <c r="F29" s="66"/>
      <c r="G29" s="63"/>
      <c r="H29" s="46">
        <f t="shared" si="0"/>
        <v>0</v>
      </c>
      <c r="I29" s="63"/>
      <c r="J29" s="63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12.75" x14ac:dyDescent="0.2">
      <c r="A30" s="125">
        <v>1</v>
      </c>
      <c r="B30" s="112" t="s">
        <v>61</v>
      </c>
      <c r="C30" s="113" t="s">
        <v>330</v>
      </c>
      <c r="D30" s="112" t="s">
        <v>74</v>
      </c>
      <c r="E30" s="114">
        <v>24</v>
      </c>
      <c r="F30" s="66"/>
      <c r="G30" s="63"/>
      <c r="H30" s="46">
        <f t="shared" si="0"/>
        <v>0</v>
      </c>
      <c r="I30" s="63"/>
      <c r="J30" s="63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12.75" x14ac:dyDescent="0.2">
      <c r="A31" s="125">
        <v>2</v>
      </c>
      <c r="B31" s="112" t="s">
        <v>61</v>
      </c>
      <c r="C31" s="130" t="s">
        <v>183</v>
      </c>
      <c r="D31" s="112" t="s">
        <v>74</v>
      </c>
      <c r="E31" s="114">
        <f>E30</f>
        <v>24</v>
      </c>
      <c r="F31" s="66"/>
      <c r="G31" s="63"/>
      <c r="H31" s="46">
        <f t="shared" si="0"/>
        <v>0</v>
      </c>
      <c r="I31" s="63"/>
      <c r="J31" s="63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12.75" x14ac:dyDescent="0.2">
      <c r="A32" s="125">
        <v>3</v>
      </c>
      <c r="B32" s="112"/>
      <c r="C32" s="169" t="s">
        <v>184</v>
      </c>
      <c r="D32" s="112" t="s">
        <v>130</v>
      </c>
      <c r="E32" s="114">
        <f>E31*0.12</f>
        <v>2.88</v>
      </c>
      <c r="F32" s="66"/>
      <c r="G32" s="63"/>
      <c r="H32" s="46">
        <f t="shared" si="0"/>
        <v>0</v>
      </c>
      <c r="I32" s="63"/>
      <c r="J32" s="63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25.5" x14ac:dyDescent="0.2">
      <c r="A33" s="125">
        <v>4</v>
      </c>
      <c r="B33" s="112"/>
      <c r="C33" s="169" t="s">
        <v>333</v>
      </c>
      <c r="D33" s="112" t="s">
        <v>135</v>
      </c>
      <c r="E33" s="114">
        <f>E31*3</f>
        <v>72</v>
      </c>
      <c r="F33" s="66"/>
      <c r="G33" s="63"/>
      <c r="H33" s="46">
        <f t="shared" si="0"/>
        <v>0</v>
      </c>
      <c r="I33" s="63"/>
      <c r="J33" s="63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12.75" x14ac:dyDescent="0.2">
      <c r="A34" s="126"/>
      <c r="B34" s="127"/>
      <c r="C34" s="99" t="s">
        <v>336</v>
      </c>
      <c r="D34" s="128"/>
      <c r="E34" s="129"/>
      <c r="F34" s="66"/>
      <c r="G34" s="63"/>
      <c r="H34" s="46">
        <f t="shared" si="0"/>
        <v>0</v>
      </c>
      <c r="I34" s="63"/>
      <c r="J34" s="63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12.75" x14ac:dyDescent="0.2">
      <c r="A35" s="125">
        <v>1</v>
      </c>
      <c r="B35" s="112" t="s">
        <v>61</v>
      </c>
      <c r="C35" s="113" t="s">
        <v>330</v>
      </c>
      <c r="D35" s="112" t="s">
        <v>74</v>
      </c>
      <c r="E35" s="114">
        <v>91.9</v>
      </c>
      <c r="F35" s="66"/>
      <c r="G35" s="63"/>
      <c r="H35" s="46">
        <f t="shared" si="0"/>
        <v>0</v>
      </c>
      <c r="I35" s="63"/>
      <c r="J35" s="63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12.75" x14ac:dyDescent="0.2">
      <c r="A36" s="125">
        <v>2</v>
      </c>
      <c r="B36" s="112" t="s">
        <v>61</v>
      </c>
      <c r="C36" s="130" t="s">
        <v>183</v>
      </c>
      <c r="D36" s="112" t="s">
        <v>74</v>
      </c>
      <c r="E36" s="114">
        <f>E35</f>
        <v>91.9</v>
      </c>
      <c r="F36" s="66"/>
      <c r="G36" s="63"/>
      <c r="H36" s="46">
        <f t="shared" si="0"/>
        <v>0</v>
      </c>
      <c r="I36" s="63"/>
      <c r="J36" s="63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12.75" x14ac:dyDescent="0.2">
      <c r="A37" s="125">
        <v>3</v>
      </c>
      <c r="B37" s="112"/>
      <c r="C37" s="169" t="s">
        <v>184</v>
      </c>
      <c r="D37" s="112" t="s">
        <v>130</v>
      </c>
      <c r="E37" s="114">
        <f>E36*0.12</f>
        <v>11.028</v>
      </c>
      <c r="F37" s="66"/>
      <c r="G37" s="63"/>
      <c r="H37" s="46">
        <f t="shared" si="0"/>
        <v>0</v>
      </c>
      <c r="I37" s="63"/>
      <c r="J37" s="63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25.5" x14ac:dyDescent="0.2">
      <c r="A38" s="125">
        <v>4</v>
      </c>
      <c r="B38" s="112"/>
      <c r="C38" s="169" t="s">
        <v>333</v>
      </c>
      <c r="D38" s="112" t="s">
        <v>135</v>
      </c>
      <c r="E38" s="114">
        <f>E36*3</f>
        <v>275.70000000000005</v>
      </c>
      <c r="F38" s="66"/>
      <c r="G38" s="63"/>
      <c r="H38" s="46">
        <f t="shared" si="0"/>
        <v>0</v>
      </c>
      <c r="I38" s="63"/>
      <c r="J38" s="63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12.75" x14ac:dyDescent="0.2">
      <c r="A39" s="126"/>
      <c r="B39" s="127"/>
      <c r="C39" s="99" t="s">
        <v>337</v>
      </c>
      <c r="D39" s="128"/>
      <c r="E39" s="129"/>
      <c r="F39" s="66"/>
      <c r="G39" s="63"/>
      <c r="H39" s="46">
        <f t="shared" si="0"/>
        <v>0</v>
      </c>
      <c r="I39" s="63"/>
      <c r="J39" s="63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12.75" x14ac:dyDescent="0.2">
      <c r="A40" s="125">
        <v>1</v>
      </c>
      <c r="B40" s="112" t="s">
        <v>61</v>
      </c>
      <c r="C40" s="113" t="s">
        <v>338</v>
      </c>
      <c r="D40" s="112" t="s">
        <v>74</v>
      </c>
      <c r="E40" s="114">
        <v>11.3</v>
      </c>
      <c r="F40" s="66"/>
      <c r="G40" s="63"/>
      <c r="H40" s="46">
        <f t="shared" si="0"/>
        <v>0</v>
      </c>
      <c r="I40" s="63"/>
      <c r="J40" s="63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12.75" x14ac:dyDescent="0.2">
      <c r="A41" s="125">
        <v>2</v>
      </c>
      <c r="B41" s="112" t="s">
        <v>61</v>
      </c>
      <c r="C41" s="113" t="s">
        <v>339</v>
      </c>
      <c r="D41" s="112" t="s">
        <v>74</v>
      </c>
      <c r="E41" s="114">
        <f>E40</f>
        <v>11.3</v>
      </c>
      <c r="F41" s="66"/>
      <c r="G41" s="63"/>
      <c r="H41" s="46">
        <f t="shared" si="0"/>
        <v>0</v>
      </c>
      <c r="I41" s="63"/>
      <c r="J41" s="63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ht="12.75" x14ac:dyDescent="0.2">
      <c r="A42" s="125">
        <v>3</v>
      </c>
      <c r="B42" s="112"/>
      <c r="C42" s="131" t="s">
        <v>199</v>
      </c>
      <c r="D42" s="112" t="s">
        <v>130</v>
      </c>
      <c r="E42" s="114">
        <f>E41*0.15</f>
        <v>1.6950000000000001</v>
      </c>
      <c r="F42" s="66"/>
      <c r="G42" s="63"/>
      <c r="H42" s="46">
        <f t="shared" si="0"/>
        <v>0</v>
      </c>
      <c r="I42" s="63"/>
      <c r="J42" s="63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12.75" x14ac:dyDescent="0.2">
      <c r="A43" s="125">
        <v>4</v>
      </c>
      <c r="B43" s="112"/>
      <c r="C43" s="131" t="s">
        <v>340</v>
      </c>
      <c r="D43" s="112" t="s">
        <v>135</v>
      </c>
      <c r="E43" s="114">
        <f>E41*1.5*1.1</f>
        <v>18.645000000000003</v>
      </c>
      <c r="F43" s="66"/>
      <c r="G43" s="63"/>
      <c r="H43" s="46">
        <f t="shared" si="0"/>
        <v>0</v>
      </c>
      <c r="I43" s="63"/>
      <c r="J43" s="63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12.75" x14ac:dyDescent="0.2">
      <c r="A44" s="125">
        <v>5</v>
      </c>
      <c r="B44" s="112"/>
      <c r="C44" s="131" t="s">
        <v>341</v>
      </c>
      <c r="D44" s="112" t="s">
        <v>63</v>
      </c>
      <c r="E44" s="114">
        <f>75.2*1.1</f>
        <v>82.720000000000013</v>
      </c>
      <c r="F44" s="66"/>
      <c r="G44" s="63"/>
      <c r="H44" s="46">
        <f t="shared" si="0"/>
        <v>0</v>
      </c>
      <c r="I44" s="63"/>
      <c r="J44" s="63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ht="12.75" x14ac:dyDescent="0.2">
      <c r="A45" s="125">
        <v>6</v>
      </c>
      <c r="B45" s="112"/>
      <c r="C45" s="131" t="s">
        <v>342</v>
      </c>
      <c r="D45" s="112" t="s">
        <v>63</v>
      </c>
      <c r="E45" s="114">
        <f>E41*0.1</f>
        <v>1.1300000000000001</v>
      </c>
      <c r="F45" s="66"/>
      <c r="G45" s="63"/>
      <c r="H45" s="46">
        <f t="shared" si="0"/>
        <v>0</v>
      </c>
      <c r="I45" s="63"/>
      <c r="J45" s="63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ht="12.75" x14ac:dyDescent="0.2">
      <c r="A46" s="125">
        <v>7</v>
      </c>
      <c r="B46" s="112"/>
      <c r="C46" s="131" t="s">
        <v>203</v>
      </c>
      <c r="D46" s="112" t="s">
        <v>74</v>
      </c>
      <c r="E46" s="114">
        <f>E41</f>
        <v>11.3</v>
      </c>
      <c r="F46" s="66"/>
      <c r="G46" s="63"/>
      <c r="H46" s="46">
        <f t="shared" si="0"/>
        <v>0</v>
      </c>
      <c r="I46" s="63"/>
      <c r="J46" s="63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ht="12.75" x14ac:dyDescent="0.2">
      <c r="A47" s="125">
        <v>8</v>
      </c>
      <c r="B47" s="112" t="s">
        <v>61</v>
      </c>
      <c r="C47" s="113" t="s">
        <v>343</v>
      </c>
      <c r="D47" s="112" t="s">
        <v>74</v>
      </c>
      <c r="E47" s="114">
        <f>E40</f>
        <v>11.3</v>
      </c>
      <c r="F47" s="66"/>
      <c r="G47" s="63"/>
      <c r="H47" s="46">
        <f t="shared" si="0"/>
        <v>0</v>
      </c>
      <c r="I47" s="63"/>
      <c r="J47" s="63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ht="12.75" x14ac:dyDescent="0.2">
      <c r="A48" s="125">
        <v>9</v>
      </c>
      <c r="B48" s="112"/>
      <c r="C48" s="131" t="s">
        <v>199</v>
      </c>
      <c r="D48" s="112" t="s">
        <v>130</v>
      </c>
      <c r="E48" s="114">
        <f>E47*0.15</f>
        <v>1.6950000000000001</v>
      </c>
      <c r="F48" s="66"/>
      <c r="G48" s="63"/>
      <c r="H48" s="46">
        <f t="shared" si="0"/>
        <v>0</v>
      </c>
      <c r="I48" s="63"/>
      <c r="J48" s="63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ht="12.75" x14ac:dyDescent="0.2">
      <c r="A49" s="125">
        <v>10</v>
      </c>
      <c r="B49" s="112"/>
      <c r="C49" s="131" t="s">
        <v>205</v>
      </c>
      <c r="D49" s="112" t="s">
        <v>130</v>
      </c>
      <c r="E49" s="114">
        <f>E47*0.32</f>
        <v>3.6160000000000001</v>
      </c>
      <c r="F49" s="66"/>
      <c r="G49" s="63"/>
      <c r="H49" s="46">
        <f t="shared" si="0"/>
        <v>0</v>
      </c>
      <c r="I49" s="63"/>
      <c r="J49" s="63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ht="12.75" x14ac:dyDescent="0.2">
      <c r="A50" s="125">
        <v>11</v>
      </c>
      <c r="B50" s="112"/>
      <c r="C50" s="131" t="s">
        <v>203</v>
      </c>
      <c r="D50" s="112" t="s">
        <v>74</v>
      </c>
      <c r="E50" s="114">
        <f>E47</f>
        <v>11.3</v>
      </c>
      <c r="F50" s="66"/>
      <c r="G50" s="63"/>
      <c r="H50" s="46">
        <f t="shared" si="0"/>
        <v>0</v>
      </c>
      <c r="I50" s="63"/>
      <c r="J50" s="63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ht="12.75" x14ac:dyDescent="0.2">
      <c r="A51" s="126"/>
      <c r="B51" s="127"/>
      <c r="C51" s="99" t="s">
        <v>344</v>
      </c>
      <c r="D51" s="128"/>
      <c r="E51" s="129"/>
      <c r="F51" s="66"/>
      <c r="G51" s="63"/>
      <c r="H51" s="46">
        <f t="shared" si="0"/>
        <v>0</v>
      </c>
      <c r="I51" s="63"/>
      <c r="J51" s="63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ht="25.5" x14ac:dyDescent="0.2">
      <c r="A52" s="125">
        <v>1</v>
      </c>
      <c r="B52" s="112" t="s">
        <v>61</v>
      </c>
      <c r="C52" s="113" t="s">
        <v>345</v>
      </c>
      <c r="D52" s="112" t="s">
        <v>74</v>
      </c>
      <c r="E52" s="114">
        <v>276.39999999999998</v>
      </c>
      <c r="F52" s="66"/>
      <c r="G52" s="63"/>
      <c r="H52" s="46">
        <f t="shared" si="0"/>
        <v>0</v>
      </c>
      <c r="I52" s="63"/>
      <c r="J52" s="63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ht="12.75" x14ac:dyDescent="0.2">
      <c r="A53" s="125">
        <v>2</v>
      </c>
      <c r="B53" s="112" t="s">
        <v>61</v>
      </c>
      <c r="C53" s="113" t="s">
        <v>346</v>
      </c>
      <c r="D53" s="112" t="s">
        <v>74</v>
      </c>
      <c r="E53" s="114">
        <f>E52</f>
        <v>276.39999999999998</v>
      </c>
      <c r="F53" s="66"/>
      <c r="G53" s="63"/>
      <c r="H53" s="46">
        <f t="shared" si="0"/>
        <v>0</v>
      </c>
      <c r="I53" s="63"/>
      <c r="J53" s="63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ht="12.75" x14ac:dyDescent="0.2">
      <c r="A54" s="125">
        <v>3</v>
      </c>
      <c r="B54" s="112"/>
      <c r="C54" s="131" t="s">
        <v>199</v>
      </c>
      <c r="D54" s="112" t="s">
        <v>130</v>
      </c>
      <c r="E54" s="114">
        <f>E53*0.15</f>
        <v>41.459999999999994</v>
      </c>
      <c r="F54" s="66"/>
      <c r="G54" s="63"/>
      <c r="H54" s="46">
        <f t="shared" si="0"/>
        <v>0</v>
      </c>
      <c r="I54" s="63"/>
      <c r="J54" s="63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ht="12.75" x14ac:dyDescent="0.2">
      <c r="A55" s="125">
        <v>4</v>
      </c>
      <c r="B55" s="112"/>
      <c r="C55" s="131" t="s">
        <v>340</v>
      </c>
      <c r="D55" s="112" t="s">
        <v>135</v>
      </c>
      <c r="E55" s="114">
        <f>E53*1.5*1.1</f>
        <v>456.06</v>
      </c>
      <c r="F55" s="66"/>
      <c r="G55" s="63"/>
      <c r="H55" s="46">
        <f t="shared" si="0"/>
        <v>0</v>
      </c>
      <c r="I55" s="63"/>
      <c r="J55" s="63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ht="12.75" x14ac:dyDescent="0.2">
      <c r="A56" s="125">
        <v>5</v>
      </c>
      <c r="B56" s="112"/>
      <c r="C56" s="131" t="s">
        <v>342</v>
      </c>
      <c r="D56" s="112" t="s">
        <v>63</v>
      </c>
      <c r="E56" s="114">
        <f>E53*0.1</f>
        <v>27.64</v>
      </c>
      <c r="F56" s="66"/>
      <c r="G56" s="63"/>
      <c r="H56" s="46">
        <f t="shared" si="0"/>
        <v>0</v>
      </c>
      <c r="I56" s="63"/>
      <c r="J56" s="63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ht="12.75" x14ac:dyDescent="0.2">
      <c r="A57" s="125">
        <v>6</v>
      </c>
      <c r="B57" s="112"/>
      <c r="C57" s="131" t="s">
        <v>203</v>
      </c>
      <c r="D57" s="112" t="s">
        <v>74</v>
      </c>
      <c r="E57" s="114">
        <f>E53</f>
        <v>276.39999999999998</v>
      </c>
      <c r="F57" s="66"/>
      <c r="G57" s="63"/>
      <c r="H57" s="46">
        <f t="shared" si="0"/>
        <v>0</v>
      </c>
      <c r="I57" s="63"/>
      <c r="J57" s="63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ht="12.75" x14ac:dyDescent="0.2">
      <c r="A58" s="125">
        <v>7</v>
      </c>
      <c r="B58" s="112" t="s">
        <v>61</v>
      </c>
      <c r="C58" s="113" t="s">
        <v>347</v>
      </c>
      <c r="D58" s="112" t="s">
        <v>74</v>
      </c>
      <c r="E58" s="114">
        <f>E52</f>
        <v>276.39999999999998</v>
      </c>
      <c r="F58" s="66"/>
      <c r="G58" s="63"/>
      <c r="H58" s="46">
        <f t="shared" si="0"/>
        <v>0</v>
      </c>
      <c r="I58" s="63"/>
      <c r="J58" s="63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ht="12.75" x14ac:dyDescent="0.2">
      <c r="A59" s="125">
        <v>8</v>
      </c>
      <c r="B59" s="112"/>
      <c r="C59" s="131" t="s">
        <v>199</v>
      </c>
      <c r="D59" s="112" t="s">
        <v>130</v>
      </c>
      <c r="E59" s="114">
        <f>E58*0.15</f>
        <v>41.459999999999994</v>
      </c>
      <c r="F59" s="66"/>
      <c r="G59" s="63"/>
      <c r="H59" s="46">
        <f t="shared" si="0"/>
        <v>0</v>
      </c>
      <c r="I59" s="63"/>
      <c r="J59" s="63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ht="12.75" x14ac:dyDescent="0.2">
      <c r="A60" s="125">
        <v>9</v>
      </c>
      <c r="B60" s="112"/>
      <c r="C60" s="131" t="s">
        <v>205</v>
      </c>
      <c r="D60" s="112" t="s">
        <v>130</v>
      </c>
      <c r="E60" s="114">
        <f>E58*0.32</f>
        <v>88.447999999999993</v>
      </c>
      <c r="F60" s="66"/>
      <c r="G60" s="63"/>
      <c r="H60" s="46">
        <f t="shared" si="0"/>
        <v>0</v>
      </c>
      <c r="I60" s="63"/>
      <c r="J60" s="63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ht="12.75" x14ac:dyDescent="0.2">
      <c r="A61" s="125">
        <v>10</v>
      </c>
      <c r="B61" s="112"/>
      <c r="C61" s="131" t="s">
        <v>203</v>
      </c>
      <c r="D61" s="112" t="s">
        <v>74</v>
      </c>
      <c r="E61" s="114">
        <f>E58</f>
        <v>276.39999999999998</v>
      </c>
      <c r="F61" s="66"/>
      <c r="G61" s="63"/>
      <c r="H61" s="46">
        <f t="shared" si="0"/>
        <v>0</v>
      </c>
      <c r="I61" s="63"/>
      <c r="J61" s="63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ht="12.75" x14ac:dyDescent="0.2">
      <c r="A62" s="126"/>
      <c r="B62" s="127"/>
      <c r="C62" s="99" t="s">
        <v>348</v>
      </c>
      <c r="D62" s="128"/>
      <c r="E62" s="129"/>
      <c r="F62" s="66"/>
      <c r="G62" s="63"/>
      <c r="H62" s="46">
        <f t="shared" si="0"/>
        <v>0</v>
      </c>
      <c r="I62" s="63"/>
      <c r="J62" s="63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ht="25.5" x14ac:dyDescent="0.2">
      <c r="A63" s="125">
        <v>1</v>
      </c>
      <c r="B63" s="112" t="s">
        <v>61</v>
      </c>
      <c r="C63" s="113" t="s">
        <v>349</v>
      </c>
      <c r="D63" s="112" t="s">
        <v>74</v>
      </c>
      <c r="E63" s="114">
        <v>140</v>
      </c>
      <c r="F63" s="66"/>
      <c r="G63" s="63"/>
      <c r="H63" s="46">
        <f t="shared" si="0"/>
        <v>0</v>
      </c>
      <c r="I63" s="63"/>
      <c r="J63" s="63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16" ht="12.75" x14ac:dyDescent="0.2">
      <c r="A64" s="125">
        <v>2</v>
      </c>
      <c r="B64" s="112" t="s">
        <v>61</v>
      </c>
      <c r="C64" s="113" t="s">
        <v>350</v>
      </c>
      <c r="D64" s="112" t="s">
        <v>74</v>
      </c>
      <c r="E64" s="114">
        <f>E63</f>
        <v>140</v>
      </c>
      <c r="F64" s="66"/>
      <c r="G64" s="63"/>
      <c r="H64" s="46">
        <f t="shared" si="0"/>
        <v>0</v>
      </c>
      <c r="I64" s="63"/>
      <c r="J64" s="63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ht="12.75" x14ac:dyDescent="0.2">
      <c r="A65" s="125">
        <v>3</v>
      </c>
      <c r="B65" s="112"/>
      <c r="C65" s="169" t="s">
        <v>351</v>
      </c>
      <c r="D65" s="112" t="s">
        <v>130</v>
      </c>
      <c r="E65" s="114">
        <f>E64*0.17</f>
        <v>23.8</v>
      </c>
      <c r="F65" s="66"/>
      <c r="G65" s="63"/>
      <c r="H65" s="46">
        <f t="shared" si="0"/>
        <v>0</v>
      </c>
      <c r="I65" s="63"/>
      <c r="J65" s="63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ht="12.75" x14ac:dyDescent="0.2">
      <c r="A66" s="125">
        <v>4</v>
      </c>
      <c r="B66" s="112" t="s">
        <v>61</v>
      </c>
      <c r="C66" s="113" t="s">
        <v>352</v>
      </c>
      <c r="D66" s="112" t="s">
        <v>74</v>
      </c>
      <c r="E66" s="114">
        <f>E63</f>
        <v>140</v>
      </c>
      <c r="F66" s="66"/>
      <c r="G66" s="63"/>
      <c r="H66" s="46">
        <f t="shared" si="0"/>
        <v>0</v>
      </c>
      <c r="I66" s="63"/>
      <c r="J66" s="63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ht="25.5" x14ac:dyDescent="0.2">
      <c r="A67" s="125">
        <v>5</v>
      </c>
      <c r="B67" s="112"/>
      <c r="C67" s="169" t="s">
        <v>353</v>
      </c>
      <c r="D67" s="112" t="s">
        <v>135</v>
      </c>
      <c r="E67" s="114">
        <f>E66*1.5*25</f>
        <v>5250</v>
      </c>
      <c r="F67" s="66"/>
      <c r="G67" s="63"/>
      <c r="H67" s="46">
        <f t="shared" si="0"/>
        <v>0</v>
      </c>
      <c r="I67" s="63"/>
      <c r="J67" s="63"/>
      <c r="K67" s="47">
        <f t="shared" si="1"/>
        <v>0</v>
      </c>
      <c r="L67" s="48">
        <f t="shared" si="2"/>
        <v>0</v>
      </c>
      <c r="M67" s="46">
        <f t="shared" si="3"/>
        <v>0</v>
      </c>
      <c r="N67" s="46">
        <f t="shared" si="4"/>
        <v>0</v>
      </c>
      <c r="O67" s="46">
        <f t="shared" si="5"/>
        <v>0</v>
      </c>
      <c r="P67" s="47">
        <f t="shared" si="6"/>
        <v>0</v>
      </c>
    </row>
    <row r="68" spans="1:16" ht="25.5" x14ac:dyDescent="0.2">
      <c r="A68" s="125">
        <v>6</v>
      </c>
      <c r="B68" s="112" t="s">
        <v>61</v>
      </c>
      <c r="C68" s="113" t="s">
        <v>354</v>
      </c>
      <c r="D68" s="112" t="s">
        <v>63</v>
      </c>
      <c r="E68" s="114">
        <v>216.7</v>
      </c>
      <c r="F68" s="66"/>
      <c r="G68" s="63"/>
      <c r="H68" s="46">
        <f t="shared" si="0"/>
        <v>0</v>
      </c>
      <c r="I68" s="63"/>
      <c r="J68" s="63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ht="12.75" x14ac:dyDescent="0.2">
      <c r="A69" s="125">
        <v>7</v>
      </c>
      <c r="B69" s="112"/>
      <c r="C69" s="169" t="s">
        <v>355</v>
      </c>
      <c r="D69" s="112" t="s">
        <v>130</v>
      </c>
      <c r="E69" s="114">
        <f>E68*0.17</f>
        <v>36.838999999999999</v>
      </c>
      <c r="F69" s="66"/>
      <c r="G69" s="63"/>
      <c r="H69" s="46">
        <f t="shared" si="0"/>
        <v>0</v>
      </c>
      <c r="I69" s="63"/>
      <c r="J69" s="63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ht="25.5" x14ac:dyDescent="0.2">
      <c r="A70" s="125">
        <v>8</v>
      </c>
      <c r="B70" s="112" t="s">
        <v>61</v>
      </c>
      <c r="C70" s="113" t="s">
        <v>356</v>
      </c>
      <c r="D70" s="112" t="s">
        <v>63</v>
      </c>
      <c r="E70" s="114">
        <v>216.7</v>
      </c>
      <c r="F70" s="66"/>
      <c r="G70" s="63"/>
      <c r="H70" s="46">
        <f t="shared" si="0"/>
        <v>0</v>
      </c>
      <c r="I70" s="63"/>
      <c r="J70" s="63"/>
      <c r="K70" s="47">
        <f t="shared" si="1"/>
        <v>0</v>
      </c>
      <c r="L70" s="48">
        <f t="shared" si="2"/>
        <v>0</v>
      </c>
      <c r="M70" s="46">
        <f t="shared" si="3"/>
        <v>0</v>
      </c>
      <c r="N70" s="46">
        <f t="shared" si="4"/>
        <v>0</v>
      </c>
      <c r="O70" s="46">
        <f t="shared" si="5"/>
        <v>0</v>
      </c>
      <c r="P70" s="47">
        <f t="shared" si="6"/>
        <v>0</v>
      </c>
    </row>
    <row r="71" spans="1:16" ht="25.5" x14ac:dyDescent="0.2">
      <c r="A71" s="125">
        <v>9</v>
      </c>
      <c r="B71" s="112"/>
      <c r="C71" s="169" t="s">
        <v>357</v>
      </c>
      <c r="D71" s="112" t="s">
        <v>135</v>
      </c>
      <c r="E71" s="114">
        <f>E70*1.6</f>
        <v>346.72</v>
      </c>
      <c r="F71" s="66"/>
      <c r="G71" s="63"/>
      <c r="H71" s="46">
        <f t="shared" si="0"/>
        <v>0</v>
      </c>
      <c r="I71" s="63"/>
      <c r="J71" s="63"/>
      <c r="K71" s="47">
        <f t="shared" si="1"/>
        <v>0</v>
      </c>
      <c r="L71" s="48">
        <f t="shared" si="2"/>
        <v>0</v>
      </c>
      <c r="M71" s="46">
        <f t="shared" si="3"/>
        <v>0</v>
      </c>
      <c r="N71" s="46">
        <f t="shared" si="4"/>
        <v>0</v>
      </c>
      <c r="O71" s="46">
        <f t="shared" si="5"/>
        <v>0</v>
      </c>
      <c r="P71" s="47">
        <f t="shared" si="6"/>
        <v>0</v>
      </c>
    </row>
    <row r="72" spans="1:16" ht="12.75" x14ac:dyDescent="0.2">
      <c r="A72" s="125">
        <v>10</v>
      </c>
      <c r="B72" s="112" t="s">
        <v>61</v>
      </c>
      <c r="C72" s="113" t="s">
        <v>358</v>
      </c>
      <c r="D72" s="112" t="s">
        <v>74</v>
      </c>
      <c r="E72" s="114">
        <v>140</v>
      </c>
      <c r="F72" s="66"/>
      <c r="G72" s="63"/>
      <c r="H72" s="46">
        <f t="shared" si="0"/>
        <v>0</v>
      </c>
      <c r="I72" s="63"/>
      <c r="J72" s="63"/>
      <c r="K72" s="47">
        <f t="shared" si="1"/>
        <v>0</v>
      </c>
      <c r="L72" s="48">
        <f t="shared" si="2"/>
        <v>0</v>
      </c>
      <c r="M72" s="46">
        <f t="shared" si="3"/>
        <v>0</v>
      </c>
      <c r="N72" s="46">
        <f t="shared" si="4"/>
        <v>0</v>
      </c>
      <c r="O72" s="46">
        <f t="shared" si="5"/>
        <v>0</v>
      </c>
      <c r="P72" s="47">
        <f t="shared" si="6"/>
        <v>0</v>
      </c>
    </row>
    <row r="73" spans="1:16" ht="12.75" x14ac:dyDescent="0.2">
      <c r="A73" s="125">
        <v>11</v>
      </c>
      <c r="B73" s="112"/>
      <c r="C73" s="169" t="s">
        <v>359</v>
      </c>
      <c r="D73" s="112" t="s">
        <v>130</v>
      </c>
      <c r="E73" s="114">
        <f>E72*0.32</f>
        <v>44.800000000000004</v>
      </c>
      <c r="F73" s="66"/>
      <c r="G73" s="63"/>
      <c r="H73" s="46">
        <f t="shared" si="0"/>
        <v>0</v>
      </c>
      <c r="I73" s="63"/>
      <c r="J73" s="63"/>
      <c r="K73" s="47">
        <f t="shared" si="1"/>
        <v>0</v>
      </c>
      <c r="L73" s="48">
        <f t="shared" si="2"/>
        <v>0</v>
      </c>
      <c r="M73" s="46">
        <f t="shared" si="3"/>
        <v>0</v>
      </c>
      <c r="N73" s="46">
        <f t="shared" si="4"/>
        <v>0</v>
      </c>
      <c r="O73" s="46">
        <f t="shared" si="5"/>
        <v>0</v>
      </c>
      <c r="P73" s="47">
        <f t="shared" si="6"/>
        <v>0</v>
      </c>
    </row>
    <row r="74" spans="1:16" ht="12.75" x14ac:dyDescent="0.2">
      <c r="A74" s="125">
        <v>12</v>
      </c>
      <c r="B74" s="112" t="s">
        <v>61</v>
      </c>
      <c r="C74" s="113" t="s">
        <v>360</v>
      </c>
      <c r="D74" s="112" t="s">
        <v>74</v>
      </c>
      <c r="E74" s="114">
        <v>311</v>
      </c>
      <c r="F74" s="66"/>
      <c r="G74" s="63"/>
      <c r="H74" s="46">
        <f t="shared" si="0"/>
        <v>0</v>
      </c>
      <c r="I74" s="63"/>
      <c r="J74" s="63"/>
      <c r="K74" s="47">
        <f t="shared" si="1"/>
        <v>0</v>
      </c>
      <c r="L74" s="48">
        <f t="shared" si="2"/>
        <v>0</v>
      </c>
      <c r="M74" s="46">
        <f t="shared" si="3"/>
        <v>0</v>
      </c>
      <c r="N74" s="46">
        <f t="shared" si="4"/>
        <v>0</v>
      </c>
      <c r="O74" s="46">
        <f t="shared" si="5"/>
        <v>0</v>
      </c>
      <c r="P74" s="47">
        <f t="shared" si="6"/>
        <v>0</v>
      </c>
    </row>
    <row r="75" spans="1:16" ht="12.75" x14ac:dyDescent="0.2">
      <c r="A75" s="125">
        <v>13</v>
      </c>
      <c r="B75" s="112"/>
      <c r="C75" s="169" t="s">
        <v>359</v>
      </c>
      <c r="D75" s="112" t="s">
        <v>130</v>
      </c>
      <c r="E75" s="114">
        <f>E74*0.32</f>
        <v>99.52</v>
      </c>
      <c r="F75" s="66"/>
      <c r="G75" s="63"/>
      <c r="H75" s="46">
        <f t="shared" si="0"/>
        <v>0</v>
      </c>
      <c r="I75" s="63"/>
      <c r="J75" s="63"/>
      <c r="K75" s="47">
        <f t="shared" si="1"/>
        <v>0</v>
      </c>
      <c r="L75" s="48">
        <f t="shared" si="2"/>
        <v>0</v>
      </c>
      <c r="M75" s="46">
        <f t="shared" si="3"/>
        <v>0</v>
      </c>
      <c r="N75" s="46">
        <f t="shared" si="4"/>
        <v>0</v>
      </c>
      <c r="O75" s="46">
        <f t="shared" si="5"/>
        <v>0</v>
      </c>
      <c r="P75" s="47">
        <f t="shared" si="6"/>
        <v>0</v>
      </c>
    </row>
    <row r="76" spans="1:16" ht="12.75" x14ac:dyDescent="0.2">
      <c r="A76" s="126"/>
      <c r="B76" s="127"/>
      <c r="C76" s="99" t="s">
        <v>361</v>
      </c>
      <c r="D76" s="128"/>
      <c r="E76" s="129"/>
      <c r="F76" s="66"/>
      <c r="G76" s="63"/>
      <c r="H76" s="46">
        <f t="shared" si="0"/>
        <v>0</v>
      </c>
      <c r="I76" s="63"/>
      <c r="J76" s="63"/>
      <c r="K76" s="47">
        <f t="shared" si="1"/>
        <v>0</v>
      </c>
      <c r="L76" s="48">
        <f t="shared" si="2"/>
        <v>0</v>
      </c>
      <c r="M76" s="46">
        <f t="shared" si="3"/>
        <v>0</v>
      </c>
      <c r="N76" s="46">
        <f t="shared" si="4"/>
        <v>0</v>
      </c>
      <c r="O76" s="46">
        <f t="shared" si="5"/>
        <v>0</v>
      </c>
      <c r="P76" s="47">
        <f t="shared" si="6"/>
        <v>0</v>
      </c>
    </row>
    <row r="77" spans="1:16" ht="12.75" x14ac:dyDescent="0.2">
      <c r="A77" s="125">
        <v>1</v>
      </c>
      <c r="B77" s="112" t="s">
        <v>61</v>
      </c>
      <c r="C77" s="113" t="s">
        <v>362</v>
      </c>
      <c r="D77" s="112" t="s">
        <v>63</v>
      </c>
      <c r="E77" s="114">
        <v>89.2</v>
      </c>
      <c r="F77" s="66"/>
      <c r="G77" s="63"/>
      <c r="H77" s="46">
        <f t="shared" si="0"/>
        <v>0</v>
      </c>
      <c r="I77" s="63"/>
      <c r="J77" s="63"/>
      <c r="K77" s="47">
        <f t="shared" si="1"/>
        <v>0</v>
      </c>
      <c r="L77" s="48">
        <f t="shared" si="2"/>
        <v>0</v>
      </c>
      <c r="M77" s="46">
        <f t="shared" si="3"/>
        <v>0</v>
      </c>
      <c r="N77" s="46">
        <f t="shared" si="4"/>
        <v>0</v>
      </c>
      <c r="O77" s="46">
        <f t="shared" si="5"/>
        <v>0</v>
      </c>
      <c r="P77" s="47">
        <f t="shared" si="6"/>
        <v>0</v>
      </c>
    </row>
    <row r="78" spans="1:16" ht="25.5" x14ac:dyDescent="0.2">
      <c r="A78" s="125">
        <v>2</v>
      </c>
      <c r="B78" s="112" t="s">
        <v>61</v>
      </c>
      <c r="C78" s="113" t="s">
        <v>363</v>
      </c>
      <c r="D78" s="112" t="s">
        <v>63</v>
      </c>
      <c r="E78" s="114">
        <v>89.2</v>
      </c>
      <c r="F78" s="66"/>
      <c r="G78" s="63"/>
      <c r="H78" s="46">
        <f t="shared" si="0"/>
        <v>0</v>
      </c>
      <c r="I78" s="63"/>
      <c r="J78" s="63"/>
      <c r="K78" s="47">
        <f t="shared" si="1"/>
        <v>0</v>
      </c>
      <c r="L78" s="48">
        <f t="shared" si="2"/>
        <v>0</v>
      </c>
      <c r="M78" s="46">
        <f t="shared" si="3"/>
        <v>0</v>
      </c>
      <c r="N78" s="46">
        <f t="shared" si="4"/>
        <v>0</v>
      </c>
      <c r="O78" s="46">
        <f t="shared" si="5"/>
        <v>0</v>
      </c>
      <c r="P78" s="47">
        <f t="shared" si="6"/>
        <v>0</v>
      </c>
    </row>
    <row r="79" spans="1:16" ht="25.5" x14ac:dyDescent="0.2">
      <c r="A79" s="125">
        <v>3</v>
      </c>
      <c r="B79" s="112" t="s">
        <v>61</v>
      </c>
      <c r="C79" s="113" t="s">
        <v>364</v>
      </c>
      <c r="D79" s="112" t="s">
        <v>63</v>
      </c>
      <c r="E79" s="114">
        <v>89.2</v>
      </c>
      <c r="F79" s="66"/>
      <c r="G79" s="63"/>
      <c r="H79" s="46">
        <f t="shared" ref="H79:H83" si="7">ROUND(F79*G79,2)</f>
        <v>0</v>
      </c>
      <c r="I79" s="63"/>
      <c r="J79" s="63"/>
      <c r="K79" s="47">
        <f t="shared" ref="K79:K83" si="8">SUM(H79:J79)</f>
        <v>0</v>
      </c>
      <c r="L79" s="48">
        <f t="shared" ref="L79:L83" si="9">ROUND(E79*F79,2)</f>
        <v>0</v>
      </c>
      <c r="M79" s="46">
        <f t="shared" ref="M79:M83" si="10">ROUND(H79*E79,2)</f>
        <v>0</v>
      </c>
      <c r="N79" s="46">
        <f t="shared" ref="N79:N83" si="11">ROUND(I79*E79,2)</f>
        <v>0</v>
      </c>
      <c r="O79" s="46">
        <f t="shared" ref="O79:O83" si="12">ROUND(J79*E79,2)</f>
        <v>0</v>
      </c>
      <c r="P79" s="47">
        <f t="shared" ref="P79:P83" si="13">SUM(M79:O79)</f>
        <v>0</v>
      </c>
    </row>
    <row r="80" spans="1:16" ht="38.25" x14ac:dyDescent="0.2">
      <c r="A80" s="125">
        <v>4</v>
      </c>
      <c r="B80" s="112" t="s">
        <v>61</v>
      </c>
      <c r="C80" s="113" t="s">
        <v>365</v>
      </c>
      <c r="D80" s="112" t="s">
        <v>63</v>
      </c>
      <c r="E80" s="114">
        <v>89.2</v>
      </c>
      <c r="F80" s="66"/>
      <c r="G80" s="63"/>
      <c r="H80" s="46">
        <f t="shared" si="7"/>
        <v>0</v>
      </c>
      <c r="I80" s="63"/>
      <c r="J80" s="63"/>
      <c r="K80" s="47">
        <f t="shared" si="8"/>
        <v>0</v>
      </c>
      <c r="L80" s="48">
        <f t="shared" si="9"/>
        <v>0</v>
      </c>
      <c r="M80" s="46">
        <f t="shared" si="10"/>
        <v>0</v>
      </c>
      <c r="N80" s="46">
        <f t="shared" si="11"/>
        <v>0</v>
      </c>
      <c r="O80" s="46">
        <f t="shared" si="12"/>
        <v>0</v>
      </c>
      <c r="P80" s="47">
        <f t="shared" si="13"/>
        <v>0</v>
      </c>
    </row>
    <row r="81" spans="1:16" ht="12.75" x14ac:dyDescent="0.2">
      <c r="A81" s="126"/>
      <c r="B81" s="127"/>
      <c r="C81" s="99" t="s">
        <v>366</v>
      </c>
      <c r="D81" s="128"/>
      <c r="E81" s="129"/>
      <c r="F81" s="66"/>
      <c r="G81" s="63"/>
      <c r="H81" s="46">
        <f t="shared" si="7"/>
        <v>0</v>
      </c>
      <c r="I81" s="63"/>
      <c r="J81" s="63"/>
      <c r="K81" s="47">
        <f t="shared" si="8"/>
        <v>0</v>
      </c>
      <c r="L81" s="48">
        <f t="shared" si="9"/>
        <v>0</v>
      </c>
      <c r="M81" s="46">
        <f t="shared" si="10"/>
        <v>0</v>
      </c>
      <c r="N81" s="46">
        <f t="shared" si="11"/>
        <v>0</v>
      </c>
      <c r="O81" s="46">
        <f t="shared" si="12"/>
        <v>0</v>
      </c>
      <c r="P81" s="47">
        <f t="shared" si="13"/>
        <v>0</v>
      </c>
    </row>
    <row r="82" spans="1:16" ht="38.25" x14ac:dyDescent="0.2">
      <c r="A82" s="125">
        <v>1</v>
      </c>
      <c r="B82" s="112" t="s">
        <v>61</v>
      </c>
      <c r="C82" s="113" t="s">
        <v>367</v>
      </c>
      <c r="D82" s="112" t="s">
        <v>69</v>
      </c>
      <c r="E82" s="114">
        <v>24</v>
      </c>
      <c r="F82" s="66"/>
      <c r="G82" s="63"/>
      <c r="H82" s="46">
        <f t="shared" si="7"/>
        <v>0</v>
      </c>
      <c r="I82" s="63"/>
      <c r="J82" s="63"/>
      <c r="K82" s="47">
        <f t="shared" si="8"/>
        <v>0</v>
      </c>
      <c r="L82" s="48">
        <f t="shared" si="9"/>
        <v>0</v>
      </c>
      <c r="M82" s="46">
        <f t="shared" si="10"/>
        <v>0</v>
      </c>
      <c r="N82" s="46">
        <f t="shared" si="11"/>
        <v>0</v>
      </c>
      <c r="O82" s="46">
        <f t="shared" si="12"/>
        <v>0</v>
      </c>
      <c r="P82" s="47">
        <f t="shared" si="13"/>
        <v>0</v>
      </c>
    </row>
    <row r="83" spans="1:16" ht="26.25" thickBot="1" x14ac:dyDescent="0.25">
      <c r="A83" s="125">
        <v>2</v>
      </c>
      <c r="B83" s="112" t="s">
        <v>61</v>
      </c>
      <c r="C83" s="113" t="s">
        <v>368</v>
      </c>
      <c r="D83" s="112" t="s">
        <v>69</v>
      </c>
      <c r="E83" s="114">
        <v>4</v>
      </c>
      <c r="F83" s="66"/>
      <c r="G83" s="63"/>
      <c r="H83" s="46">
        <f t="shared" si="7"/>
        <v>0</v>
      </c>
      <c r="I83" s="63"/>
      <c r="J83" s="63"/>
      <c r="K83" s="47">
        <f t="shared" si="8"/>
        <v>0</v>
      </c>
      <c r="L83" s="48">
        <f t="shared" si="9"/>
        <v>0</v>
      </c>
      <c r="M83" s="46">
        <f t="shared" si="10"/>
        <v>0</v>
      </c>
      <c r="N83" s="46">
        <f t="shared" si="11"/>
        <v>0</v>
      </c>
      <c r="O83" s="46">
        <f t="shared" si="12"/>
        <v>0</v>
      </c>
      <c r="P83" s="47">
        <f t="shared" si="13"/>
        <v>0</v>
      </c>
    </row>
    <row r="84" spans="1:16" ht="12" thickBot="1" x14ac:dyDescent="0.25">
      <c r="A84" s="239" t="s">
        <v>148</v>
      </c>
      <c r="B84" s="240"/>
      <c r="C84" s="240"/>
      <c r="D84" s="240"/>
      <c r="E84" s="240"/>
      <c r="F84" s="240"/>
      <c r="G84" s="240"/>
      <c r="H84" s="240"/>
      <c r="I84" s="240"/>
      <c r="J84" s="240"/>
      <c r="K84" s="241"/>
      <c r="L84" s="67">
        <f>SUM(L14:L83)</f>
        <v>0</v>
      </c>
      <c r="M84" s="68">
        <f>SUM(M14:M83)</f>
        <v>0</v>
      </c>
      <c r="N84" s="68">
        <f>SUM(N14:N83)</f>
        <v>0</v>
      </c>
      <c r="O84" s="68">
        <f>SUM(O14:O83)</f>
        <v>0</v>
      </c>
      <c r="P84" s="69">
        <f>SUM(P14:P83)</f>
        <v>0</v>
      </c>
    </row>
    <row r="85" spans="1:16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1:16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x14ac:dyDescent="0.2">
      <c r="A87" s="1" t="s">
        <v>14</v>
      </c>
      <c r="B87" s="16"/>
      <c r="C87" s="238">
        <f>'Kops a'!C36:H36</f>
        <v>0</v>
      </c>
      <c r="D87" s="238"/>
      <c r="E87" s="238"/>
      <c r="F87" s="238"/>
      <c r="G87" s="238"/>
      <c r="H87" s="238"/>
      <c r="I87" s="16"/>
      <c r="J87" s="16"/>
      <c r="K87" s="16"/>
      <c r="L87" s="16"/>
      <c r="M87" s="16"/>
      <c r="N87" s="16"/>
      <c r="O87" s="16"/>
      <c r="P87" s="16"/>
    </row>
    <row r="88" spans="1:16" x14ac:dyDescent="0.2">
      <c r="A88" s="16"/>
      <c r="B88" s="16"/>
      <c r="C88" s="175" t="s">
        <v>15</v>
      </c>
      <c r="D88" s="175"/>
      <c r="E88" s="175"/>
      <c r="F88" s="175"/>
      <c r="G88" s="175"/>
      <c r="H88" s="175"/>
      <c r="I88" s="16"/>
      <c r="J88" s="16"/>
      <c r="K88" s="16"/>
      <c r="L88" s="16"/>
      <c r="M88" s="16"/>
      <c r="N88" s="16"/>
      <c r="O88" s="16"/>
      <c r="P88" s="16"/>
    </row>
    <row r="89" spans="1:16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1:16" x14ac:dyDescent="0.2">
      <c r="A90" s="84" t="str">
        <f>'Kops a'!A39</f>
        <v>Tāme sastādīta 2020. gada ________________</v>
      </c>
      <c r="B90" s="85"/>
      <c r="C90" s="85"/>
      <c r="D90" s="85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1:16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1:16" x14ac:dyDescent="0.2">
      <c r="A92" s="1" t="s">
        <v>37</v>
      </c>
      <c r="B92" s="16"/>
      <c r="C92" s="238">
        <f>'Kops a'!C41:H41</f>
        <v>0</v>
      </c>
      <c r="D92" s="238"/>
      <c r="E92" s="238"/>
      <c r="F92" s="238"/>
      <c r="G92" s="238"/>
      <c r="H92" s="238"/>
      <c r="I92" s="16"/>
      <c r="J92" s="16"/>
      <c r="K92" s="16"/>
      <c r="L92" s="16"/>
      <c r="M92" s="16"/>
      <c r="N92" s="16"/>
      <c r="O92" s="16"/>
      <c r="P92" s="16"/>
    </row>
    <row r="93" spans="1:16" x14ac:dyDescent="0.2">
      <c r="A93" s="16"/>
      <c r="B93" s="16"/>
      <c r="C93" s="175" t="s">
        <v>15</v>
      </c>
      <c r="D93" s="175"/>
      <c r="E93" s="175"/>
      <c r="F93" s="175"/>
      <c r="G93" s="175"/>
      <c r="H93" s="175"/>
      <c r="I93" s="16"/>
      <c r="J93" s="16"/>
      <c r="K93" s="16"/>
      <c r="L93" s="16"/>
      <c r="M93" s="16"/>
      <c r="N93" s="16"/>
      <c r="O93" s="16"/>
      <c r="P93" s="16"/>
    </row>
    <row r="94" spans="1:16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1:16" x14ac:dyDescent="0.2">
      <c r="A95" s="84" t="s">
        <v>54</v>
      </c>
      <c r="B95" s="85"/>
      <c r="C95" s="89">
        <f>'Kops a'!C44</f>
        <v>0</v>
      </c>
      <c r="D95" s="49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1:16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</sheetData>
  <mergeCells count="22">
    <mergeCell ref="C93:H93"/>
    <mergeCell ref="C4:I4"/>
    <mergeCell ref="F12:K12"/>
    <mergeCell ref="A9:F9"/>
    <mergeCell ref="J9:M9"/>
    <mergeCell ref="D8:L8"/>
    <mergeCell ref="A84:K84"/>
    <mergeCell ref="C87:H87"/>
    <mergeCell ref="C88:H88"/>
    <mergeCell ref="C92:H9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83 I15:J83 D15:G83">
    <cfRule type="cellIs" dxfId="101" priority="27" operator="equal">
      <formula>0</formula>
    </cfRule>
  </conditionalFormatting>
  <conditionalFormatting sqref="N9:O9">
    <cfRule type="cellIs" dxfId="100" priority="26" operator="equal">
      <formula>0</formula>
    </cfRule>
  </conditionalFormatting>
  <conditionalFormatting sqref="A9:F9">
    <cfRule type="containsText" dxfId="99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98" priority="23" operator="equal">
      <formula>0</formula>
    </cfRule>
  </conditionalFormatting>
  <conditionalFormatting sqref="O10">
    <cfRule type="cellIs" dxfId="97" priority="22" operator="equal">
      <formula>"20__. gada __. _________"</formula>
    </cfRule>
  </conditionalFormatting>
  <conditionalFormatting sqref="A84:K84">
    <cfRule type="containsText" dxfId="96" priority="21" operator="containsText" text="Tiešās izmaksas kopā, t. sk. darba devēja sociālais nodoklis __.__% ">
      <formula>NOT(ISERROR(SEARCH("Tiešās izmaksas kopā, t. sk. darba devēja sociālais nodoklis __.__% ",A84)))</formula>
    </cfRule>
  </conditionalFormatting>
  <conditionalFormatting sqref="H14:H83 K14:P83 L84:P84">
    <cfRule type="cellIs" dxfId="95" priority="16" operator="equal">
      <formula>0</formula>
    </cfRule>
  </conditionalFormatting>
  <conditionalFormatting sqref="C4:I4">
    <cfRule type="cellIs" dxfId="94" priority="15" operator="equal">
      <formula>0</formula>
    </cfRule>
  </conditionalFormatting>
  <conditionalFormatting sqref="C15:C83">
    <cfRule type="cellIs" dxfId="93" priority="14" operator="equal">
      <formula>0</formula>
    </cfRule>
  </conditionalFormatting>
  <conditionalFormatting sqref="D5:L8">
    <cfRule type="cellIs" dxfId="92" priority="11" operator="equal">
      <formula>0</formula>
    </cfRule>
  </conditionalFormatting>
  <conditionalFormatting sqref="A14:B14 D14:G14">
    <cfRule type="cellIs" dxfId="91" priority="10" operator="equal">
      <formula>0</formula>
    </cfRule>
  </conditionalFormatting>
  <conditionalFormatting sqref="C14">
    <cfRule type="cellIs" dxfId="90" priority="9" operator="equal">
      <formula>0</formula>
    </cfRule>
  </conditionalFormatting>
  <conditionalFormatting sqref="I14:J14">
    <cfRule type="cellIs" dxfId="89" priority="8" operator="equal">
      <formula>0</formula>
    </cfRule>
  </conditionalFormatting>
  <conditionalFormatting sqref="P10">
    <cfRule type="cellIs" dxfId="88" priority="7" operator="equal">
      <formula>"20__. gada __. _________"</formula>
    </cfRule>
  </conditionalFormatting>
  <conditionalFormatting sqref="C92:H92">
    <cfRule type="cellIs" dxfId="87" priority="4" operator="equal">
      <formula>0</formula>
    </cfRule>
  </conditionalFormatting>
  <conditionalFormatting sqref="C87:H87">
    <cfRule type="cellIs" dxfId="86" priority="3" operator="equal">
      <formula>0</formula>
    </cfRule>
  </conditionalFormatting>
  <conditionalFormatting sqref="C92:H92 C95 C87:H87">
    <cfRule type="cellIs" dxfId="85" priority="2" operator="equal">
      <formula>0</formula>
    </cfRule>
  </conditionalFormatting>
  <conditionalFormatting sqref="D1">
    <cfRule type="cellIs" dxfId="84" priority="1" operator="equal">
      <formula>0</formula>
    </cfRule>
  </conditionalFormatting>
  <pageMargins left="0.7" right="0.7" top="0.75" bottom="0.75" header="0.3" footer="0.3"/>
  <pageSetup paperSize="9" scale="90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EE428164-089A-404E-98DC-227888EB2467}">
            <xm:f>NOT(ISERROR(SEARCH("Tāme sastādīta ____. gada ___. ______________",A90)))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5" operator="containsText" id="{879A8C95-2477-46CB-81ED-05AD5C15D29F}">
            <xm:f>NOT(ISERROR(SEARCH("Sertifikāta Nr. _________________________________",A95)))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Z40"/>
  <sheetViews>
    <sheetView view="pageBreakPreview" zoomScale="60" zoomScaleNormal="100" workbookViewId="0">
      <selection activeCell="S36" sqref="S36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26" x14ac:dyDescent="0.2">
      <c r="A1" s="22"/>
      <c r="B1" s="22"/>
      <c r="C1" s="26" t="s">
        <v>38</v>
      </c>
      <c r="D1" s="50">
        <f>'Kops a'!A23</f>
        <v>9</v>
      </c>
      <c r="E1" s="22"/>
      <c r="F1" s="22"/>
      <c r="G1" s="22"/>
      <c r="H1" s="22"/>
      <c r="I1" s="22"/>
      <c r="J1" s="22"/>
      <c r="N1" s="25"/>
      <c r="O1" s="26"/>
      <c r="P1" s="27"/>
    </row>
    <row r="2" spans="1:26" x14ac:dyDescent="0.2">
      <c r="A2" s="28"/>
      <c r="B2" s="28"/>
      <c r="C2" s="221" t="s">
        <v>370</v>
      </c>
      <c r="D2" s="221"/>
      <c r="E2" s="221"/>
      <c r="F2" s="221"/>
      <c r="G2" s="221"/>
      <c r="H2" s="221"/>
      <c r="I2" s="221"/>
      <c r="J2" s="28"/>
    </row>
    <row r="3" spans="1:26" x14ac:dyDescent="0.2">
      <c r="A3" s="29"/>
      <c r="B3" s="29"/>
      <c r="C3" s="184" t="s">
        <v>17</v>
      </c>
      <c r="D3" s="184"/>
      <c r="E3" s="184"/>
      <c r="F3" s="184"/>
      <c r="G3" s="184"/>
      <c r="H3" s="184"/>
      <c r="I3" s="184"/>
      <c r="J3" s="29"/>
    </row>
    <row r="4" spans="1:26" x14ac:dyDescent="0.2">
      <c r="A4" s="29"/>
      <c r="B4" s="29"/>
      <c r="C4" s="222" t="s">
        <v>52</v>
      </c>
      <c r="D4" s="222"/>
      <c r="E4" s="222"/>
      <c r="F4" s="222"/>
      <c r="G4" s="222"/>
      <c r="H4" s="222"/>
      <c r="I4" s="222"/>
      <c r="J4" s="29"/>
    </row>
    <row r="5" spans="1:26" x14ac:dyDescent="0.2">
      <c r="A5" s="22"/>
      <c r="B5" s="22"/>
      <c r="C5" s="26" t="s">
        <v>5</v>
      </c>
      <c r="D5" s="235" t="str">
        <f>'Kops a'!D6</f>
        <v>DAUDZDZĪVOKĻU DZĪVOJAMĀ ĒKA</v>
      </c>
      <c r="E5" s="235"/>
      <c r="F5" s="235"/>
      <c r="G5" s="235"/>
      <c r="H5" s="235"/>
      <c r="I5" s="235"/>
      <c r="J5" s="235"/>
      <c r="K5" s="235"/>
      <c r="L5" s="235"/>
      <c r="M5" s="16"/>
      <c r="N5" s="16"/>
      <c r="O5" s="16"/>
      <c r="P5" s="16"/>
    </row>
    <row r="6" spans="1:26" x14ac:dyDescent="0.2">
      <c r="A6" s="22"/>
      <c r="B6" s="22"/>
      <c r="C6" s="26" t="s">
        <v>6</v>
      </c>
      <c r="D6" s="235" t="str">
        <f>'Kops a'!D7</f>
        <v>ENERGOEFEKTIVITĀTES PAAUGSTINĀŠANA DAUDZDZĪVOKĻU DZĪVOJAMAI ĒKAI</v>
      </c>
      <c r="E6" s="235"/>
      <c r="F6" s="235"/>
      <c r="G6" s="235"/>
      <c r="H6" s="235"/>
      <c r="I6" s="235"/>
      <c r="J6" s="235"/>
      <c r="K6" s="235"/>
      <c r="L6" s="235"/>
      <c r="M6" s="16"/>
      <c r="N6" s="16"/>
      <c r="O6" s="16"/>
      <c r="P6" s="16"/>
    </row>
    <row r="7" spans="1:26" x14ac:dyDescent="0.2">
      <c r="A7" s="22"/>
      <c r="B7" s="22"/>
      <c r="C7" s="26" t="s">
        <v>7</v>
      </c>
      <c r="D7" s="235" t="str">
        <f>'Kops a'!D8</f>
        <v>Jelgavas iela 20, Olaine</v>
      </c>
      <c r="E7" s="235"/>
      <c r="F7" s="235"/>
      <c r="G7" s="235"/>
      <c r="H7" s="235"/>
      <c r="I7" s="235"/>
      <c r="J7" s="235"/>
      <c r="K7" s="235"/>
      <c r="L7" s="235"/>
      <c r="M7" s="16"/>
      <c r="N7" s="16"/>
      <c r="O7" s="16"/>
      <c r="P7" s="16"/>
    </row>
    <row r="8" spans="1:26" x14ac:dyDescent="0.2">
      <c r="A8" s="22"/>
      <c r="B8" s="22"/>
      <c r="C8" s="4" t="s">
        <v>20</v>
      </c>
      <c r="D8" s="235" t="str">
        <f>'Kops a'!D9</f>
        <v>AS OŪS 2020/26</v>
      </c>
      <c r="E8" s="235"/>
      <c r="F8" s="235"/>
      <c r="G8" s="235"/>
      <c r="H8" s="235"/>
      <c r="I8" s="235"/>
      <c r="J8" s="235"/>
      <c r="K8" s="235"/>
      <c r="L8" s="235"/>
      <c r="M8" s="16"/>
      <c r="N8" s="16"/>
      <c r="O8" s="16"/>
      <c r="P8" s="16"/>
    </row>
    <row r="9" spans="1:26" ht="11.25" customHeight="1" x14ac:dyDescent="0.2">
      <c r="A9" s="223" t="s">
        <v>385</v>
      </c>
      <c r="B9" s="223"/>
      <c r="C9" s="223"/>
      <c r="D9" s="223"/>
      <c r="E9" s="223"/>
      <c r="F9" s="223"/>
      <c r="G9" s="30"/>
      <c r="H9" s="30"/>
      <c r="I9" s="30"/>
      <c r="J9" s="227" t="s">
        <v>39</v>
      </c>
      <c r="K9" s="227"/>
      <c r="L9" s="227"/>
      <c r="M9" s="227"/>
      <c r="N9" s="234">
        <f>P28</f>
        <v>0</v>
      </c>
      <c r="O9" s="234"/>
      <c r="P9" s="30"/>
    </row>
    <row r="10" spans="1:2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7"/>
      <c r="P10" s="86" t="str">
        <f>A34</f>
        <v>Tāme sastādīta 2020. gada ________________</v>
      </c>
    </row>
    <row r="11" spans="1:2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26" x14ac:dyDescent="0.2">
      <c r="A12" s="195" t="s">
        <v>23</v>
      </c>
      <c r="B12" s="229" t="s">
        <v>40</v>
      </c>
      <c r="C12" s="225" t="s">
        <v>41</v>
      </c>
      <c r="D12" s="232" t="s">
        <v>42</v>
      </c>
      <c r="E12" s="236" t="s">
        <v>43</v>
      </c>
      <c r="F12" s="224" t="s">
        <v>44</v>
      </c>
      <c r="G12" s="225"/>
      <c r="H12" s="225"/>
      <c r="I12" s="225"/>
      <c r="J12" s="225"/>
      <c r="K12" s="226"/>
      <c r="L12" s="224" t="s">
        <v>45</v>
      </c>
      <c r="M12" s="225"/>
      <c r="N12" s="225"/>
      <c r="O12" s="225"/>
      <c r="P12" s="226"/>
    </row>
    <row r="13" spans="1:26" ht="126.75" customHeight="1" thickBot="1" x14ac:dyDescent="0.25">
      <c r="A13" s="228"/>
      <c r="B13" s="230"/>
      <c r="C13" s="231"/>
      <c r="D13" s="233"/>
      <c r="E13" s="23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26" ht="25.5" x14ac:dyDescent="0.2">
      <c r="A14" s="120"/>
      <c r="B14" s="121"/>
      <c r="C14" s="122" t="s">
        <v>382</v>
      </c>
      <c r="D14" s="123"/>
      <c r="E14" s="139"/>
      <c r="F14" s="66"/>
      <c r="G14" s="63"/>
      <c r="H14" s="63">
        <f>ROUND(F14*G14,2)</f>
        <v>0</v>
      </c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26" ht="51" x14ac:dyDescent="0.2">
      <c r="A15" s="125">
        <v>1</v>
      </c>
      <c r="B15" s="112" t="s">
        <v>61</v>
      </c>
      <c r="C15" s="130" t="s">
        <v>383</v>
      </c>
      <c r="D15" s="112" t="s">
        <v>74</v>
      </c>
      <c r="E15" s="114">
        <f>10.4*4</f>
        <v>41.6</v>
      </c>
      <c r="F15" s="66"/>
      <c r="G15" s="63"/>
      <c r="H15" s="63"/>
      <c r="I15" s="63"/>
      <c r="J15" s="63"/>
      <c r="K15" s="64"/>
      <c r="L15" s="66"/>
      <c r="M15" s="63"/>
      <c r="N15" s="63"/>
      <c r="O15" s="63"/>
      <c r="P15" s="64"/>
      <c r="Q15" s="242"/>
      <c r="R15" s="243"/>
      <c r="S15" s="243"/>
      <c r="T15" s="243"/>
      <c r="U15" s="243"/>
      <c r="V15" s="243"/>
      <c r="W15" s="243"/>
      <c r="X15" s="243"/>
      <c r="Y15" s="243"/>
      <c r="Z15" s="243"/>
    </row>
    <row r="16" spans="1:26" ht="25.5" customHeight="1" x14ac:dyDescent="0.2">
      <c r="A16" s="125">
        <v>2</v>
      </c>
      <c r="B16" s="112" t="s">
        <v>61</v>
      </c>
      <c r="C16" s="130" t="s">
        <v>384</v>
      </c>
      <c r="D16" s="112" t="s">
        <v>74</v>
      </c>
      <c r="E16" s="140">
        <v>127</v>
      </c>
      <c r="F16" s="66"/>
      <c r="G16" s="63"/>
      <c r="H16" s="46">
        <f t="shared" ref="H16:H27" si="0">ROUND(F16*G16,2)</f>
        <v>0</v>
      </c>
      <c r="I16" s="63"/>
      <c r="J16" s="63"/>
      <c r="K16" s="47">
        <f t="shared" ref="K16:K27" si="1">SUM(H16:J16)</f>
        <v>0</v>
      </c>
      <c r="L16" s="48">
        <f t="shared" ref="L16:L27" si="2">ROUND(E16*F16,2)</f>
        <v>0</v>
      </c>
      <c r="M16" s="46">
        <f t="shared" ref="M16:M27" si="3">ROUND(H16*E16,2)</f>
        <v>0</v>
      </c>
      <c r="N16" s="46">
        <f t="shared" ref="N16:N27" si="4">ROUND(I16*E16,2)</f>
        <v>0</v>
      </c>
      <c r="O16" s="46">
        <f t="shared" ref="O16:O27" si="5">ROUND(J16*E16,2)</f>
        <v>0</v>
      </c>
      <c r="P16" s="47">
        <f t="shared" ref="P16:P27" si="6">SUM(M16:O16)</f>
        <v>0</v>
      </c>
      <c r="Q16" s="242"/>
      <c r="R16" s="244"/>
      <c r="S16" s="244"/>
      <c r="T16" s="244"/>
      <c r="U16" s="244"/>
      <c r="V16" s="244"/>
      <c r="W16" s="244"/>
      <c r="X16" s="244"/>
      <c r="Y16" s="244"/>
      <c r="Z16" s="244"/>
    </row>
    <row r="17" spans="1:26" ht="12.75" x14ac:dyDescent="0.2">
      <c r="A17" s="125">
        <v>3</v>
      </c>
      <c r="B17" s="112"/>
      <c r="C17" s="131" t="s">
        <v>371</v>
      </c>
      <c r="D17" s="112" t="s">
        <v>74</v>
      </c>
      <c r="E17" s="140">
        <f>E16*1.03</f>
        <v>130.81</v>
      </c>
      <c r="F17" s="66"/>
      <c r="G17" s="63"/>
      <c r="H17" s="46">
        <f t="shared" si="0"/>
        <v>0</v>
      </c>
      <c r="I17" s="63"/>
      <c r="J17" s="63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  <c r="Q17" s="242"/>
      <c r="R17" s="244"/>
      <c r="S17" s="244"/>
      <c r="T17" s="244"/>
      <c r="U17" s="244"/>
      <c r="V17" s="244"/>
      <c r="W17" s="244"/>
      <c r="X17" s="244"/>
      <c r="Y17" s="244"/>
      <c r="Z17" s="244"/>
    </row>
    <row r="18" spans="1:26" ht="12.75" x14ac:dyDescent="0.2">
      <c r="A18" s="125">
        <v>4</v>
      </c>
      <c r="B18" s="112"/>
      <c r="C18" s="131" t="s">
        <v>372</v>
      </c>
      <c r="D18" s="112" t="s">
        <v>112</v>
      </c>
      <c r="E18" s="140">
        <f>E16*1.2*0.03</f>
        <v>4.5720000000000001</v>
      </c>
      <c r="F18" s="66"/>
      <c r="G18" s="63"/>
      <c r="H18" s="46">
        <f t="shared" si="0"/>
        <v>0</v>
      </c>
      <c r="I18" s="63"/>
      <c r="J18" s="63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  <c r="Q18" s="242"/>
      <c r="R18" s="244"/>
      <c r="S18" s="244"/>
      <c r="T18" s="244"/>
      <c r="U18" s="244"/>
      <c r="V18" s="244"/>
      <c r="W18" s="244"/>
      <c r="X18" s="244"/>
      <c r="Y18" s="244"/>
      <c r="Z18" s="244"/>
    </row>
    <row r="19" spans="1:26" ht="12.75" x14ac:dyDescent="0.2">
      <c r="A19" s="125">
        <v>5</v>
      </c>
      <c r="B19" s="112"/>
      <c r="C19" s="131" t="s">
        <v>373</v>
      </c>
      <c r="D19" s="112" t="s">
        <v>112</v>
      </c>
      <c r="E19" s="140">
        <f>E16*0.16*1.2</f>
        <v>24.384</v>
      </c>
      <c r="F19" s="66"/>
      <c r="G19" s="63"/>
      <c r="H19" s="46">
        <f t="shared" si="0"/>
        <v>0</v>
      </c>
      <c r="I19" s="63"/>
      <c r="J19" s="63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  <c r="Q19" s="242"/>
      <c r="R19" s="244"/>
      <c r="S19" s="244"/>
      <c r="T19" s="244"/>
      <c r="U19" s="244"/>
      <c r="V19" s="244"/>
      <c r="W19" s="244"/>
      <c r="X19" s="244"/>
      <c r="Y19" s="244"/>
      <c r="Z19" s="244"/>
    </row>
    <row r="20" spans="1:26" ht="12.75" x14ac:dyDescent="0.2">
      <c r="A20" s="125">
        <v>6</v>
      </c>
      <c r="B20" s="112"/>
      <c r="C20" s="131" t="s">
        <v>374</v>
      </c>
      <c r="D20" s="112" t="s">
        <v>112</v>
      </c>
      <c r="E20" s="140">
        <f>E16*0.5*1.2</f>
        <v>76.2</v>
      </c>
      <c r="F20" s="66"/>
      <c r="G20" s="63"/>
      <c r="H20" s="46">
        <f t="shared" si="0"/>
        <v>0</v>
      </c>
      <c r="I20" s="63"/>
      <c r="J20" s="63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  <c r="Q20" s="242"/>
      <c r="R20" s="244"/>
      <c r="S20" s="244"/>
      <c r="T20" s="244"/>
      <c r="U20" s="244"/>
      <c r="V20" s="244"/>
      <c r="W20" s="244"/>
      <c r="X20" s="244"/>
      <c r="Y20" s="244"/>
      <c r="Z20" s="244"/>
    </row>
    <row r="21" spans="1:26" ht="12.75" x14ac:dyDescent="0.2">
      <c r="A21" s="125">
        <v>7</v>
      </c>
      <c r="B21" s="112"/>
      <c r="C21" s="131" t="s">
        <v>375</v>
      </c>
      <c r="D21" s="112" t="s">
        <v>63</v>
      </c>
      <c r="E21" s="140">
        <v>37.1</v>
      </c>
      <c r="F21" s="66"/>
      <c r="G21" s="63"/>
      <c r="H21" s="46">
        <f t="shared" si="0"/>
        <v>0</v>
      </c>
      <c r="I21" s="63"/>
      <c r="J21" s="63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  <c r="Q21" s="242"/>
      <c r="R21" s="244"/>
      <c r="S21" s="244"/>
      <c r="T21" s="244"/>
      <c r="U21" s="244"/>
      <c r="V21" s="244"/>
      <c r="W21" s="244"/>
      <c r="X21" s="244"/>
      <c r="Y21" s="244"/>
      <c r="Z21" s="244"/>
    </row>
    <row r="22" spans="1:26" ht="12.75" x14ac:dyDescent="0.2">
      <c r="A22" s="125">
        <v>8</v>
      </c>
      <c r="B22" s="112"/>
      <c r="C22" s="131" t="s">
        <v>376</v>
      </c>
      <c r="D22" s="112" t="s">
        <v>63</v>
      </c>
      <c r="E22" s="140">
        <v>145</v>
      </c>
      <c r="F22" s="66"/>
      <c r="G22" s="63"/>
      <c r="H22" s="46">
        <f t="shared" si="0"/>
        <v>0</v>
      </c>
      <c r="I22" s="63"/>
      <c r="J22" s="63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  <c r="Q22" s="242"/>
      <c r="R22" s="244"/>
      <c r="S22" s="244"/>
      <c r="T22" s="244"/>
      <c r="U22" s="244"/>
      <c r="V22" s="244"/>
      <c r="W22" s="244"/>
      <c r="X22" s="244"/>
      <c r="Y22" s="244"/>
      <c r="Z22" s="244"/>
    </row>
    <row r="23" spans="1:26" ht="12.75" x14ac:dyDescent="0.2">
      <c r="A23" s="125">
        <v>9</v>
      </c>
      <c r="B23" s="112"/>
      <c r="C23" s="131" t="s">
        <v>377</v>
      </c>
      <c r="D23" s="112" t="s">
        <v>112</v>
      </c>
      <c r="E23" s="140">
        <f>E21*0.3*0.2+E22*0.3*0.2</f>
        <v>10.926000000000002</v>
      </c>
      <c r="F23" s="66"/>
      <c r="G23" s="63"/>
      <c r="H23" s="46">
        <f t="shared" si="0"/>
        <v>0</v>
      </c>
      <c r="I23" s="63"/>
      <c r="J23" s="63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  <c r="Q23" s="242"/>
      <c r="R23" s="244"/>
      <c r="S23" s="244"/>
      <c r="T23" s="244"/>
      <c r="U23" s="244"/>
      <c r="V23" s="244"/>
      <c r="W23" s="244"/>
      <c r="X23" s="244"/>
      <c r="Y23" s="244"/>
      <c r="Z23" s="244"/>
    </row>
    <row r="24" spans="1:26" ht="25.5" x14ac:dyDescent="0.2">
      <c r="A24" s="125">
        <v>10</v>
      </c>
      <c r="B24" s="112" t="s">
        <v>61</v>
      </c>
      <c r="C24" s="131" t="s">
        <v>378</v>
      </c>
      <c r="D24" s="112" t="s">
        <v>74</v>
      </c>
      <c r="E24" s="140">
        <v>27</v>
      </c>
      <c r="F24" s="66"/>
      <c r="G24" s="63"/>
      <c r="H24" s="46">
        <f t="shared" si="0"/>
        <v>0</v>
      </c>
      <c r="I24" s="63"/>
      <c r="J24" s="63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  <c r="Q24" s="242"/>
      <c r="R24" s="243"/>
      <c r="S24" s="243"/>
      <c r="T24" s="243"/>
      <c r="U24" s="243"/>
      <c r="V24" s="243"/>
      <c r="W24" s="243"/>
      <c r="X24" s="243"/>
      <c r="Y24" s="243"/>
      <c r="Z24" s="243"/>
    </row>
    <row r="25" spans="1:26" ht="12.75" x14ac:dyDescent="0.2">
      <c r="A25" s="141"/>
      <c r="B25" s="142"/>
      <c r="C25" s="143" t="s">
        <v>379</v>
      </c>
      <c r="D25" s="144"/>
      <c r="E25" s="145"/>
      <c r="F25" s="66"/>
      <c r="G25" s="63"/>
      <c r="H25" s="46">
        <f t="shared" si="0"/>
        <v>0</v>
      </c>
      <c r="I25" s="63"/>
      <c r="J25" s="63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26" ht="38.25" x14ac:dyDescent="0.2">
      <c r="A26" s="125">
        <v>1</v>
      </c>
      <c r="B26" s="112" t="s">
        <v>61</v>
      </c>
      <c r="C26" s="130" t="s">
        <v>386</v>
      </c>
      <c r="D26" s="112" t="s">
        <v>74</v>
      </c>
      <c r="E26" s="140">
        <v>900</v>
      </c>
      <c r="F26" s="66"/>
      <c r="G26" s="63"/>
      <c r="H26" s="46">
        <f t="shared" si="0"/>
        <v>0</v>
      </c>
      <c r="I26" s="63"/>
      <c r="J26" s="63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  <c r="Q26" s="242"/>
      <c r="R26" s="243"/>
      <c r="S26" s="243"/>
      <c r="T26" s="243"/>
      <c r="U26" s="243"/>
      <c r="V26" s="243"/>
      <c r="W26" s="243"/>
      <c r="X26" s="243"/>
      <c r="Y26" s="243"/>
      <c r="Z26" s="243"/>
    </row>
    <row r="27" spans="1:26" ht="13.5" thickBot="1" x14ac:dyDescent="0.25">
      <c r="A27" s="125">
        <v>2</v>
      </c>
      <c r="B27" s="112"/>
      <c r="C27" s="131" t="s">
        <v>380</v>
      </c>
      <c r="D27" s="112" t="s">
        <v>112</v>
      </c>
      <c r="E27" s="140">
        <f>E26*0.05*1.3</f>
        <v>58.5</v>
      </c>
      <c r="F27" s="66"/>
      <c r="G27" s="63"/>
      <c r="H27" s="46">
        <f t="shared" si="0"/>
        <v>0</v>
      </c>
      <c r="I27" s="63"/>
      <c r="J27" s="63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26" ht="12" thickBot="1" x14ac:dyDescent="0.25">
      <c r="A28" s="239" t="s">
        <v>148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1"/>
      <c r="L28" s="67">
        <f>SUM(L14:L27)</f>
        <v>0</v>
      </c>
      <c r="M28" s="68">
        <f>SUM(M14:M27)</f>
        <v>0</v>
      </c>
      <c r="N28" s="68">
        <f>SUM(N14:N27)</f>
        <v>0</v>
      </c>
      <c r="O28" s="68">
        <f>SUM(O14:O27)</f>
        <v>0</v>
      </c>
      <c r="P28" s="69">
        <f>SUM(P14:P27)</f>
        <v>0</v>
      </c>
    </row>
    <row r="29" spans="1:26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26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26" x14ac:dyDescent="0.2">
      <c r="A31" s="1" t="s">
        <v>14</v>
      </c>
      <c r="B31" s="16"/>
      <c r="C31" s="238">
        <f>'Kops a'!C36:H36</f>
        <v>0</v>
      </c>
      <c r="D31" s="238"/>
      <c r="E31" s="238"/>
      <c r="F31" s="238"/>
      <c r="G31" s="238"/>
      <c r="H31" s="238"/>
      <c r="I31" s="16"/>
      <c r="J31" s="16"/>
      <c r="K31" s="16"/>
      <c r="L31" s="16"/>
      <c r="M31" s="16"/>
      <c r="N31" s="16"/>
      <c r="O31" s="16"/>
      <c r="P31" s="16"/>
    </row>
    <row r="32" spans="1:26" x14ac:dyDescent="0.2">
      <c r="A32" s="16"/>
      <c r="B32" s="16"/>
      <c r="C32" s="175" t="s">
        <v>15</v>
      </c>
      <c r="D32" s="175"/>
      <c r="E32" s="175"/>
      <c r="F32" s="175"/>
      <c r="G32" s="175"/>
      <c r="H32" s="175"/>
      <c r="I32" s="16"/>
      <c r="J32" s="16"/>
      <c r="K32" s="16"/>
      <c r="L32" s="16"/>
      <c r="M32" s="16"/>
      <c r="N32" s="16"/>
      <c r="O32" s="16"/>
      <c r="P32" s="16"/>
    </row>
    <row r="33" spans="1:16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2">
      <c r="A34" s="84" t="str">
        <f>'Kops a'!A39</f>
        <v>Tāme sastādīta 2020. gada ________________</v>
      </c>
      <c r="B34" s="85"/>
      <c r="C34" s="85"/>
      <c r="D34" s="8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x14ac:dyDescent="0.2">
      <c r="A36" s="1" t="s">
        <v>37</v>
      </c>
      <c r="B36" s="16"/>
      <c r="C36" s="238">
        <f>'Kops a'!C41:H41</f>
        <v>0</v>
      </c>
      <c r="D36" s="238"/>
      <c r="E36" s="238"/>
      <c r="F36" s="238"/>
      <c r="G36" s="238"/>
      <c r="H36" s="238"/>
      <c r="I36" s="16"/>
      <c r="J36" s="16"/>
      <c r="K36" s="16"/>
      <c r="L36" s="16"/>
      <c r="M36" s="16"/>
      <c r="N36" s="16"/>
      <c r="O36" s="16"/>
      <c r="P36" s="16"/>
    </row>
    <row r="37" spans="1:16" x14ac:dyDescent="0.2">
      <c r="A37" s="16"/>
      <c r="B37" s="16"/>
      <c r="C37" s="175" t="s">
        <v>15</v>
      </c>
      <c r="D37" s="175"/>
      <c r="E37" s="175"/>
      <c r="F37" s="175"/>
      <c r="G37" s="175"/>
      <c r="H37" s="175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84" t="s">
        <v>54</v>
      </c>
      <c r="B39" s="85"/>
      <c r="C39" s="89">
        <f>'Kops a'!C44</f>
        <v>0</v>
      </c>
      <c r="D39" s="49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</sheetData>
  <mergeCells count="26">
    <mergeCell ref="C37:H37"/>
    <mergeCell ref="A28:K28"/>
    <mergeCell ref="C31:H31"/>
    <mergeCell ref="C32:H32"/>
    <mergeCell ref="C36:H36"/>
    <mergeCell ref="D8:L8"/>
    <mergeCell ref="Q15:Z15"/>
    <mergeCell ref="Q16:Z23"/>
    <mergeCell ref="Q24:Z24"/>
    <mergeCell ref="Q26:Z26"/>
    <mergeCell ref="N9:O9"/>
    <mergeCell ref="L12:P12"/>
    <mergeCell ref="F12:K12"/>
    <mergeCell ref="A9:F9"/>
    <mergeCell ref="J9:M9"/>
    <mergeCell ref="A12:A13"/>
    <mergeCell ref="B12:B13"/>
    <mergeCell ref="C12:C13"/>
    <mergeCell ref="D12:D13"/>
    <mergeCell ref="E12:E13"/>
    <mergeCell ref="C2:I2"/>
    <mergeCell ref="C3:I3"/>
    <mergeCell ref="D5:L5"/>
    <mergeCell ref="D6:L6"/>
    <mergeCell ref="D7:L7"/>
    <mergeCell ref="C4:I4"/>
  </mergeCells>
  <conditionalFormatting sqref="A16:B27 I16:J27 D16:G27 A15:A24">
    <cfRule type="cellIs" dxfId="81" priority="30" operator="equal">
      <formula>0</formula>
    </cfRule>
  </conditionalFormatting>
  <conditionalFormatting sqref="N9:O9">
    <cfRule type="cellIs" dxfId="80" priority="29" operator="equal">
      <formula>0</formula>
    </cfRule>
  </conditionalFormatting>
  <conditionalFormatting sqref="A9:F9">
    <cfRule type="containsText" dxfId="79" priority="2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78" priority="26" operator="equal">
      <formula>0</formula>
    </cfRule>
  </conditionalFormatting>
  <conditionalFormatting sqref="O10">
    <cfRule type="cellIs" dxfId="77" priority="25" operator="equal">
      <formula>"20__. gada __. _________"</formula>
    </cfRule>
  </conditionalFormatting>
  <conditionalFormatting sqref="A28:K28">
    <cfRule type="containsText" dxfId="76" priority="24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H14:H27 K14:P27 L28:P28">
    <cfRule type="cellIs" dxfId="75" priority="19" operator="equal">
      <formula>0</formula>
    </cfRule>
  </conditionalFormatting>
  <conditionalFormatting sqref="C4:I4">
    <cfRule type="cellIs" dxfId="74" priority="18" operator="equal">
      <formula>0</formula>
    </cfRule>
  </conditionalFormatting>
  <conditionalFormatting sqref="C16:C27">
    <cfRule type="cellIs" dxfId="73" priority="17" operator="equal">
      <formula>0</formula>
    </cfRule>
  </conditionalFormatting>
  <conditionalFormatting sqref="D5:L8">
    <cfRule type="cellIs" dxfId="72" priority="14" operator="equal">
      <formula>0</formula>
    </cfRule>
  </conditionalFormatting>
  <conditionalFormatting sqref="A14:B14 D14:G14 F15:G15 A15 A19 A23">
    <cfRule type="cellIs" dxfId="71" priority="13" operator="equal">
      <formula>0</formula>
    </cfRule>
  </conditionalFormatting>
  <conditionalFormatting sqref="C14">
    <cfRule type="cellIs" dxfId="70" priority="12" operator="equal">
      <formula>0</formula>
    </cfRule>
  </conditionalFormatting>
  <conditionalFormatting sqref="I14:J15">
    <cfRule type="cellIs" dxfId="69" priority="11" operator="equal">
      <formula>0</formula>
    </cfRule>
  </conditionalFormatting>
  <conditionalFormatting sqref="P10">
    <cfRule type="cellIs" dxfId="68" priority="10" operator="equal">
      <formula>"20__. gada __. _________"</formula>
    </cfRule>
  </conditionalFormatting>
  <conditionalFormatting sqref="C36:H36">
    <cfRule type="cellIs" dxfId="67" priority="7" operator="equal">
      <formula>0</formula>
    </cfRule>
  </conditionalFormatting>
  <conditionalFormatting sqref="C31:H31">
    <cfRule type="cellIs" dxfId="66" priority="6" operator="equal">
      <formula>0</formula>
    </cfRule>
  </conditionalFormatting>
  <conditionalFormatting sqref="C36:H36 C39 C31:H31">
    <cfRule type="cellIs" dxfId="65" priority="5" operator="equal">
      <formula>0</formula>
    </cfRule>
  </conditionalFormatting>
  <conditionalFormatting sqref="D1">
    <cfRule type="cellIs" dxfId="64" priority="4" operator="equal">
      <formula>0</formula>
    </cfRule>
  </conditionalFormatting>
  <conditionalFormatting sqref="D15">
    <cfRule type="cellIs" dxfId="63" priority="1" operator="equal">
      <formula>0</formula>
    </cfRule>
  </conditionalFormatting>
  <conditionalFormatting sqref="B15 E15">
    <cfRule type="cellIs" dxfId="62" priority="3" operator="equal">
      <formula>0</formula>
    </cfRule>
  </conditionalFormatting>
  <conditionalFormatting sqref="C15">
    <cfRule type="cellIs" dxfId="61" priority="2" operator="equal">
      <formula>0</formula>
    </cfRule>
  </conditionalFormatting>
  <pageMargins left="0.7" right="0.7" top="0.75" bottom="0.75" header="0.3" footer="0.3"/>
  <pageSetup paperSize="9" scale="90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9C848299-F747-4D4C-BE47-58A1BBDB8A5B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8" operator="containsText" id="{1A9581D5-9790-4D5D-94E5-4E7B8C258AD0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Y84"/>
  <sheetViews>
    <sheetView view="pageBreakPreview" topLeftCell="A35" zoomScale="60" zoomScaleNormal="100" workbookViewId="0">
      <selection activeCell="C71" sqref="C71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a'!A24</f>
        <v>10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221" t="s">
        <v>387</v>
      </c>
      <c r="D2" s="221"/>
      <c r="E2" s="221"/>
      <c r="F2" s="221"/>
      <c r="G2" s="221"/>
      <c r="H2" s="221"/>
      <c r="I2" s="221"/>
      <c r="J2" s="28"/>
    </row>
    <row r="3" spans="1:16" x14ac:dyDescent="0.2">
      <c r="A3" s="29"/>
      <c r="B3" s="29"/>
      <c r="C3" s="184" t="s">
        <v>17</v>
      </c>
      <c r="D3" s="184"/>
      <c r="E3" s="184"/>
      <c r="F3" s="184"/>
      <c r="G3" s="184"/>
      <c r="H3" s="184"/>
      <c r="I3" s="184"/>
      <c r="J3" s="29"/>
    </row>
    <row r="4" spans="1:16" x14ac:dyDescent="0.2">
      <c r="A4" s="29"/>
      <c r="B4" s="29"/>
      <c r="C4" s="222" t="s">
        <v>52</v>
      </c>
      <c r="D4" s="222"/>
      <c r="E4" s="222"/>
      <c r="F4" s="222"/>
      <c r="G4" s="222"/>
      <c r="H4" s="222"/>
      <c r="I4" s="222"/>
      <c r="J4" s="29"/>
    </row>
    <row r="5" spans="1:16" x14ac:dyDescent="0.2">
      <c r="A5" s="22"/>
      <c r="B5" s="22"/>
      <c r="C5" s="26" t="s">
        <v>5</v>
      </c>
      <c r="D5" s="235" t="str">
        <f>'Kops a'!D6</f>
        <v>DAUDZDZĪVOKĻU DZĪVOJAMĀ ĒKA</v>
      </c>
      <c r="E5" s="235"/>
      <c r="F5" s="235"/>
      <c r="G5" s="235"/>
      <c r="H5" s="235"/>
      <c r="I5" s="235"/>
      <c r="J5" s="235"/>
      <c r="K5" s="235"/>
      <c r="L5" s="235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235" t="str">
        <f>'Kops a'!D7</f>
        <v>ENERGOEFEKTIVITĀTES PAAUGSTINĀŠANA DAUDZDZĪVOKĻU DZĪVOJAMAI ĒKAI</v>
      </c>
      <c r="E6" s="235"/>
      <c r="F6" s="235"/>
      <c r="G6" s="235"/>
      <c r="H6" s="235"/>
      <c r="I6" s="235"/>
      <c r="J6" s="235"/>
      <c r="K6" s="235"/>
      <c r="L6" s="235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235" t="str">
        <f>'Kops a'!D8</f>
        <v>Jelgavas iela 20, Olaine</v>
      </c>
      <c r="E7" s="235"/>
      <c r="F7" s="235"/>
      <c r="G7" s="235"/>
      <c r="H7" s="235"/>
      <c r="I7" s="235"/>
      <c r="J7" s="235"/>
      <c r="K7" s="235"/>
      <c r="L7" s="235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235" t="str">
        <f>'Kops a'!D9</f>
        <v>AS OŪS 2020/26</v>
      </c>
      <c r="E8" s="235"/>
      <c r="F8" s="235"/>
      <c r="G8" s="235"/>
      <c r="H8" s="235"/>
      <c r="I8" s="235"/>
      <c r="J8" s="235"/>
      <c r="K8" s="235"/>
      <c r="L8" s="235"/>
      <c r="M8" s="16"/>
      <c r="N8" s="16"/>
      <c r="O8" s="16"/>
      <c r="P8" s="16"/>
    </row>
    <row r="9" spans="1:16" ht="11.25" customHeight="1" x14ac:dyDescent="0.2">
      <c r="A9" s="223" t="s">
        <v>388</v>
      </c>
      <c r="B9" s="223"/>
      <c r="C9" s="223"/>
      <c r="D9" s="223"/>
      <c r="E9" s="223"/>
      <c r="F9" s="223"/>
      <c r="G9" s="30"/>
      <c r="H9" s="30"/>
      <c r="I9" s="30"/>
      <c r="J9" s="227" t="s">
        <v>39</v>
      </c>
      <c r="K9" s="227"/>
      <c r="L9" s="227"/>
      <c r="M9" s="227"/>
      <c r="N9" s="234">
        <f>P72</f>
        <v>0</v>
      </c>
      <c r="O9" s="234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7"/>
      <c r="P10" s="86" t="str">
        <f>A78</f>
        <v>Tāme sastādīta 2020. gada ________________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95" t="s">
        <v>23</v>
      </c>
      <c r="B12" s="229" t="s">
        <v>40</v>
      </c>
      <c r="C12" s="225" t="s">
        <v>41</v>
      </c>
      <c r="D12" s="232" t="s">
        <v>42</v>
      </c>
      <c r="E12" s="236" t="s">
        <v>43</v>
      </c>
      <c r="F12" s="224" t="s">
        <v>44</v>
      </c>
      <c r="G12" s="225"/>
      <c r="H12" s="225"/>
      <c r="I12" s="225"/>
      <c r="J12" s="225"/>
      <c r="K12" s="226"/>
      <c r="L12" s="224" t="s">
        <v>45</v>
      </c>
      <c r="M12" s="225"/>
      <c r="N12" s="225"/>
      <c r="O12" s="225"/>
      <c r="P12" s="226"/>
    </row>
    <row r="13" spans="1:16" ht="126.75" customHeight="1" thickBot="1" x14ac:dyDescent="0.25">
      <c r="A13" s="228"/>
      <c r="B13" s="230"/>
      <c r="C13" s="231"/>
      <c r="D13" s="233"/>
      <c r="E13" s="23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ht="12.75" x14ac:dyDescent="0.2">
      <c r="A14" s="120"/>
      <c r="B14" s="121"/>
      <c r="C14" s="122" t="s">
        <v>389</v>
      </c>
      <c r="D14" s="123"/>
      <c r="E14" s="124"/>
      <c r="F14" s="66"/>
      <c r="G14" s="63"/>
      <c r="H14" s="63">
        <f>ROUND(F14*G14,2)</f>
        <v>0</v>
      </c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12.75" x14ac:dyDescent="0.2">
      <c r="A15" s="146">
        <v>1</v>
      </c>
      <c r="B15" s="147" t="s">
        <v>61</v>
      </c>
      <c r="C15" s="148" t="s">
        <v>390</v>
      </c>
      <c r="D15" s="147" t="s">
        <v>391</v>
      </c>
      <c r="E15" s="149">
        <v>1</v>
      </c>
      <c r="F15" s="66"/>
      <c r="G15" s="63"/>
      <c r="H15" s="46">
        <f t="shared" ref="H15:H71" si="0">ROUND(F15*G15,2)</f>
        <v>0</v>
      </c>
      <c r="I15" s="63"/>
      <c r="J15" s="63"/>
      <c r="K15" s="47">
        <f t="shared" ref="K15:K71" si="1">SUM(H15:J15)</f>
        <v>0</v>
      </c>
      <c r="L15" s="48">
        <f t="shared" ref="L15:L71" si="2">ROUND(E15*F15,2)</f>
        <v>0</v>
      </c>
      <c r="M15" s="46">
        <f t="shared" ref="M15:M71" si="3">ROUND(H15*E15,2)</f>
        <v>0</v>
      </c>
      <c r="N15" s="46">
        <f t="shared" ref="N15:N71" si="4">ROUND(I15*E15,2)</f>
        <v>0</v>
      </c>
      <c r="O15" s="46">
        <f t="shared" ref="O15:O71" si="5">ROUND(J15*E15,2)</f>
        <v>0</v>
      </c>
      <c r="P15" s="47">
        <f t="shared" ref="P15:P71" si="6">SUM(M15:O15)</f>
        <v>0</v>
      </c>
    </row>
    <row r="16" spans="1:16" ht="25.5" x14ac:dyDescent="0.2">
      <c r="A16" s="146">
        <v>2</v>
      </c>
      <c r="B16" s="147" t="s">
        <v>61</v>
      </c>
      <c r="C16" s="172" t="s">
        <v>392</v>
      </c>
      <c r="D16" s="147" t="s">
        <v>63</v>
      </c>
      <c r="E16" s="149">
        <v>1200</v>
      </c>
      <c r="F16" s="66"/>
      <c r="G16" s="63"/>
      <c r="H16" s="46">
        <f t="shared" si="0"/>
        <v>0</v>
      </c>
      <c r="I16" s="63"/>
      <c r="J16" s="63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25.5" x14ac:dyDescent="0.2">
      <c r="A17" s="146">
        <v>3</v>
      </c>
      <c r="B17" s="147" t="s">
        <v>61</v>
      </c>
      <c r="C17" s="172" t="s">
        <v>393</v>
      </c>
      <c r="D17" s="147" t="s">
        <v>63</v>
      </c>
      <c r="E17" s="149">
        <v>10</v>
      </c>
      <c r="F17" s="66"/>
      <c r="G17" s="63"/>
      <c r="H17" s="46">
        <f t="shared" si="0"/>
        <v>0</v>
      </c>
      <c r="I17" s="63"/>
      <c r="J17" s="63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25.5" x14ac:dyDescent="0.2">
      <c r="A18" s="146">
        <v>4</v>
      </c>
      <c r="B18" s="147" t="s">
        <v>61</v>
      </c>
      <c r="C18" s="172" t="s">
        <v>394</v>
      </c>
      <c r="D18" s="147" t="s">
        <v>69</v>
      </c>
      <c r="E18" s="149">
        <v>1</v>
      </c>
      <c r="F18" s="66"/>
      <c r="G18" s="63"/>
      <c r="H18" s="46">
        <f t="shared" si="0"/>
        <v>0</v>
      </c>
      <c r="I18" s="63"/>
      <c r="J18" s="63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12.75" x14ac:dyDescent="0.2">
      <c r="A19" s="146">
        <v>5</v>
      </c>
      <c r="B19" s="147" t="s">
        <v>61</v>
      </c>
      <c r="C19" s="148" t="s">
        <v>395</v>
      </c>
      <c r="D19" s="147" t="s">
        <v>63</v>
      </c>
      <c r="E19" s="149">
        <v>80</v>
      </c>
      <c r="F19" s="66"/>
      <c r="G19" s="63"/>
      <c r="H19" s="46">
        <f t="shared" si="0"/>
        <v>0</v>
      </c>
      <c r="I19" s="63"/>
      <c r="J19" s="63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12.75" x14ac:dyDescent="0.2">
      <c r="A20" s="146">
        <v>6</v>
      </c>
      <c r="B20" s="147" t="s">
        <v>61</v>
      </c>
      <c r="C20" s="148" t="s">
        <v>396</v>
      </c>
      <c r="D20" s="147" t="s">
        <v>63</v>
      </c>
      <c r="E20" s="149">
        <v>70</v>
      </c>
      <c r="F20" s="66"/>
      <c r="G20" s="63"/>
      <c r="H20" s="46">
        <f t="shared" si="0"/>
        <v>0</v>
      </c>
      <c r="I20" s="63"/>
      <c r="J20" s="63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12.75" x14ac:dyDescent="0.2">
      <c r="A21" s="146">
        <v>7</v>
      </c>
      <c r="B21" s="147" t="s">
        <v>61</v>
      </c>
      <c r="C21" s="148" t="s">
        <v>397</v>
      </c>
      <c r="D21" s="147" t="s">
        <v>63</v>
      </c>
      <c r="E21" s="149">
        <v>130</v>
      </c>
      <c r="F21" s="66"/>
      <c r="G21" s="63"/>
      <c r="H21" s="46">
        <f t="shared" si="0"/>
        <v>0</v>
      </c>
      <c r="I21" s="63"/>
      <c r="J21" s="63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12.75" x14ac:dyDescent="0.2">
      <c r="A22" s="146">
        <v>8</v>
      </c>
      <c r="B22" s="147" t="s">
        <v>61</v>
      </c>
      <c r="C22" s="148" t="s">
        <v>398</v>
      </c>
      <c r="D22" s="147" t="s">
        <v>63</v>
      </c>
      <c r="E22" s="149">
        <v>35</v>
      </c>
      <c r="F22" s="66"/>
      <c r="G22" s="63"/>
      <c r="H22" s="46">
        <f t="shared" si="0"/>
        <v>0</v>
      </c>
      <c r="I22" s="63"/>
      <c r="J22" s="63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12.75" x14ac:dyDescent="0.2">
      <c r="A23" s="146">
        <v>9</v>
      </c>
      <c r="B23" s="147" t="s">
        <v>61</v>
      </c>
      <c r="C23" s="148" t="s">
        <v>399</v>
      </c>
      <c r="D23" s="147" t="s">
        <v>63</v>
      </c>
      <c r="E23" s="149">
        <v>25</v>
      </c>
      <c r="F23" s="66"/>
      <c r="G23" s="63"/>
      <c r="H23" s="46">
        <f t="shared" si="0"/>
        <v>0</v>
      </c>
      <c r="I23" s="63"/>
      <c r="J23" s="63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12.75" x14ac:dyDescent="0.2">
      <c r="A24" s="146">
        <v>10</v>
      </c>
      <c r="B24" s="147" t="s">
        <v>61</v>
      </c>
      <c r="C24" s="148" t="s">
        <v>400</v>
      </c>
      <c r="D24" s="147" t="s">
        <v>63</v>
      </c>
      <c r="E24" s="149">
        <v>5</v>
      </c>
      <c r="F24" s="66"/>
      <c r="G24" s="63"/>
      <c r="H24" s="46">
        <f t="shared" si="0"/>
        <v>0</v>
      </c>
      <c r="I24" s="63"/>
      <c r="J24" s="63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25.5" x14ac:dyDescent="0.2">
      <c r="A25" s="146">
        <v>11</v>
      </c>
      <c r="B25" s="147" t="s">
        <v>61</v>
      </c>
      <c r="C25" s="148" t="s">
        <v>401</v>
      </c>
      <c r="D25" s="147" t="s">
        <v>69</v>
      </c>
      <c r="E25" s="149">
        <v>1</v>
      </c>
      <c r="F25" s="66"/>
      <c r="G25" s="63"/>
      <c r="H25" s="46">
        <f t="shared" si="0"/>
        <v>0</v>
      </c>
      <c r="I25" s="63"/>
      <c r="J25" s="63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38.25" x14ac:dyDescent="0.2">
      <c r="A26" s="146">
        <v>12</v>
      </c>
      <c r="B26" s="147" t="s">
        <v>61</v>
      </c>
      <c r="C26" s="172" t="s">
        <v>402</v>
      </c>
      <c r="D26" s="147" t="s">
        <v>65</v>
      </c>
      <c r="E26" s="149">
        <v>36</v>
      </c>
      <c r="F26" s="66"/>
      <c r="G26" s="63"/>
      <c r="H26" s="46">
        <f t="shared" si="0"/>
        <v>0</v>
      </c>
      <c r="I26" s="63"/>
      <c r="J26" s="63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38.25" x14ac:dyDescent="0.2">
      <c r="A27" s="146">
        <v>13</v>
      </c>
      <c r="B27" s="147" t="s">
        <v>61</v>
      </c>
      <c r="C27" s="172" t="s">
        <v>403</v>
      </c>
      <c r="D27" s="147" t="s">
        <v>65</v>
      </c>
      <c r="E27" s="149">
        <v>6</v>
      </c>
      <c r="F27" s="66"/>
      <c r="G27" s="63"/>
      <c r="H27" s="46">
        <f t="shared" si="0"/>
        <v>0</v>
      </c>
      <c r="I27" s="63"/>
      <c r="J27" s="63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38.25" x14ac:dyDescent="0.2">
      <c r="A28" s="146">
        <v>14</v>
      </c>
      <c r="B28" s="147" t="s">
        <v>61</v>
      </c>
      <c r="C28" s="172" t="s">
        <v>404</v>
      </c>
      <c r="D28" s="147" t="s">
        <v>65</v>
      </c>
      <c r="E28" s="149">
        <v>3</v>
      </c>
      <c r="F28" s="66"/>
      <c r="G28" s="63"/>
      <c r="H28" s="46">
        <f t="shared" si="0"/>
        <v>0</v>
      </c>
      <c r="I28" s="63"/>
      <c r="J28" s="63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38.25" x14ac:dyDescent="0.2">
      <c r="A29" s="146">
        <v>15</v>
      </c>
      <c r="B29" s="147" t="s">
        <v>61</v>
      </c>
      <c r="C29" s="172" t="s">
        <v>405</v>
      </c>
      <c r="D29" s="147" t="s">
        <v>65</v>
      </c>
      <c r="E29" s="149">
        <v>15</v>
      </c>
      <c r="F29" s="66"/>
      <c r="G29" s="63"/>
      <c r="H29" s="46">
        <f t="shared" si="0"/>
        <v>0</v>
      </c>
      <c r="I29" s="63"/>
      <c r="J29" s="63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38.25" x14ac:dyDescent="0.2">
      <c r="A30" s="146">
        <v>16</v>
      </c>
      <c r="B30" s="147" t="s">
        <v>61</v>
      </c>
      <c r="C30" s="172" t="s">
        <v>406</v>
      </c>
      <c r="D30" s="147" t="s">
        <v>65</v>
      </c>
      <c r="E30" s="149">
        <v>21</v>
      </c>
      <c r="F30" s="66"/>
      <c r="G30" s="63"/>
      <c r="H30" s="46">
        <f t="shared" si="0"/>
        <v>0</v>
      </c>
      <c r="I30" s="63"/>
      <c r="J30" s="63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38.25" x14ac:dyDescent="0.2">
      <c r="A31" s="146">
        <v>17</v>
      </c>
      <c r="B31" s="147" t="s">
        <v>61</v>
      </c>
      <c r="C31" s="172" t="s">
        <v>407</v>
      </c>
      <c r="D31" s="147" t="s">
        <v>65</v>
      </c>
      <c r="E31" s="149">
        <v>24</v>
      </c>
      <c r="F31" s="66"/>
      <c r="G31" s="63"/>
      <c r="H31" s="46">
        <f t="shared" si="0"/>
        <v>0</v>
      </c>
      <c r="I31" s="63"/>
      <c r="J31" s="63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38.25" x14ac:dyDescent="0.2">
      <c r="A32" s="146">
        <v>18</v>
      </c>
      <c r="B32" s="147" t="s">
        <v>61</v>
      </c>
      <c r="C32" s="172" t="s">
        <v>408</v>
      </c>
      <c r="D32" s="147" t="s">
        <v>65</v>
      </c>
      <c r="E32" s="149">
        <v>8</v>
      </c>
      <c r="F32" s="66"/>
      <c r="G32" s="63"/>
      <c r="H32" s="46">
        <f t="shared" si="0"/>
        <v>0</v>
      </c>
      <c r="I32" s="63"/>
      <c r="J32" s="63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38.25" x14ac:dyDescent="0.2">
      <c r="A33" s="146">
        <v>19</v>
      </c>
      <c r="B33" s="147" t="s">
        <v>61</v>
      </c>
      <c r="C33" s="172" t="s">
        <v>409</v>
      </c>
      <c r="D33" s="147" t="s">
        <v>65</v>
      </c>
      <c r="E33" s="149">
        <v>37</v>
      </c>
      <c r="F33" s="66"/>
      <c r="G33" s="63"/>
      <c r="H33" s="46">
        <f t="shared" si="0"/>
        <v>0</v>
      </c>
      <c r="I33" s="63"/>
      <c r="J33" s="63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38.25" x14ac:dyDescent="0.2">
      <c r="A34" s="146">
        <v>20</v>
      </c>
      <c r="B34" s="147" t="s">
        <v>61</v>
      </c>
      <c r="C34" s="172" t="s">
        <v>410</v>
      </c>
      <c r="D34" s="147" t="s">
        <v>65</v>
      </c>
      <c r="E34" s="149">
        <v>25</v>
      </c>
      <c r="F34" s="66"/>
      <c r="G34" s="63"/>
      <c r="H34" s="46">
        <f t="shared" si="0"/>
        <v>0</v>
      </c>
      <c r="I34" s="63"/>
      <c r="J34" s="63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38.25" x14ac:dyDescent="0.2">
      <c r="A35" s="146">
        <v>21</v>
      </c>
      <c r="B35" s="147" t="s">
        <v>61</v>
      </c>
      <c r="C35" s="172" t="s">
        <v>411</v>
      </c>
      <c r="D35" s="147" t="s">
        <v>65</v>
      </c>
      <c r="E35" s="149">
        <v>15</v>
      </c>
      <c r="F35" s="66"/>
      <c r="G35" s="63"/>
      <c r="H35" s="46">
        <f t="shared" si="0"/>
        <v>0</v>
      </c>
      <c r="I35" s="63"/>
      <c r="J35" s="63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38.25" x14ac:dyDescent="0.2">
      <c r="A36" s="146">
        <v>22</v>
      </c>
      <c r="B36" s="147" t="s">
        <v>61</v>
      </c>
      <c r="C36" s="172" t="s">
        <v>412</v>
      </c>
      <c r="D36" s="147" t="s">
        <v>65</v>
      </c>
      <c r="E36" s="149">
        <v>4</v>
      </c>
      <c r="F36" s="66"/>
      <c r="G36" s="63"/>
      <c r="H36" s="46">
        <f t="shared" si="0"/>
        <v>0</v>
      </c>
      <c r="I36" s="63"/>
      <c r="J36" s="63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38.25" x14ac:dyDescent="0.2">
      <c r="A37" s="146">
        <v>23</v>
      </c>
      <c r="B37" s="147" t="s">
        <v>61</v>
      </c>
      <c r="C37" s="172" t="s">
        <v>413</v>
      </c>
      <c r="D37" s="147" t="s">
        <v>65</v>
      </c>
      <c r="E37" s="149">
        <v>190</v>
      </c>
      <c r="F37" s="66"/>
      <c r="G37" s="63"/>
      <c r="H37" s="46">
        <f t="shared" si="0"/>
        <v>0</v>
      </c>
      <c r="I37" s="63"/>
      <c r="J37" s="63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38.25" x14ac:dyDescent="0.2">
      <c r="A38" s="146">
        <v>24</v>
      </c>
      <c r="B38" s="147" t="s">
        <v>61</v>
      </c>
      <c r="C38" s="172" t="s">
        <v>414</v>
      </c>
      <c r="D38" s="147" t="s">
        <v>65</v>
      </c>
      <c r="E38" s="149">
        <v>4</v>
      </c>
      <c r="F38" s="66"/>
      <c r="G38" s="63"/>
      <c r="H38" s="46">
        <f t="shared" si="0"/>
        <v>0</v>
      </c>
      <c r="I38" s="63"/>
      <c r="J38" s="63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25.5" x14ac:dyDescent="0.2">
      <c r="A39" s="146">
        <v>25</v>
      </c>
      <c r="B39" s="147" t="s">
        <v>61</v>
      </c>
      <c r="C39" s="172" t="s">
        <v>415</v>
      </c>
      <c r="D39" s="147" t="s">
        <v>65</v>
      </c>
      <c r="E39" s="149">
        <v>194</v>
      </c>
      <c r="F39" s="66"/>
      <c r="G39" s="63"/>
      <c r="H39" s="46">
        <f t="shared" si="0"/>
        <v>0</v>
      </c>
      <c r="I39" s="63"/>
      <c r="J39" s="63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12.75" x14ac:dyDescent="0.2">
      <c r="A40" s="146">
        <v>26</v>
      </c>
      <c r="B40" s="147" t="s">
        <v>61</v>
      </c>
      <c r="C40" s="148" t="s">
        <v>416</v>
      </c>
      <c r="D40" s="147" t="s">
        <v>65</v>
      </c>
      <c r="E40" s="149">
        <v>2</v>
      </c>
      <c r="F40" s="66"/>
      <c r="G40" s="63"/>
      <c r="H40" s="46">
        <f t="shared" si="0"/>
        <v>0</v>
      </c>
      <c r="I40" s="63"/>
      <c r="J40" s="63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12.75" x14ac:dyDescent="0.2">
      <c r="A41" s="146">
        <v>27</v>
      </c>
      <c r="B41" s="147" t="s">
        <v>61</v>
      </c>
      <c r="C41" s="148" t="s">
        <v>417</v>
      </c>
      <c r="D41" s="147" t="s">
        <v>65</v>
      </c>
      <c r="E41" s="149">
        <v>2</v>
      </c>
      <c r="F41" s="66"/>
      <c r="G41" s="63"/>
      <c r="H41" s="46">
        <f t="shared" si="0"/>
        <v>0</v>
      </c>
      <c r="I41" s="63"/>
      <c r="J41" s="63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ht="12.75" x14ac:dyDescent="0.2">
      <c r="A42" s="146">
        <v>28</v>
      </c>
      <c r="B42" s="147" t="s">
        <v>61</v>
      </c>
      <c r="C42" s="148" t="s">
        <v>418</v>
      </c>
      <c r="D42" s="147" t="s">
        <v>65</v>
      </c>
      <c r="E42" s="149">
        <v>50</v>
      </c>
      <c r="F42" s="66"/>
      <c r="G42" s="63"/>
      <c r="H42" s="46">
        <f t="shared" si="0"/>
        <v>0</v>
      </c>
      <c r="I42" s="63"/>
      <c r="J42" s="63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12.75" x14ac:dyDescent="0.2">
      <c r="A43" s="146">
        <v>29</v>
      </c>
      <c r="B43" s="147" t="s">
        <v>61</v>
      </c>
      <c r="C43" s="148" t="s">
        <v>419</v>
      </c>
      <c r="D43" s="147" t="s">
        <v>65</v>
      </c>
      <c r="E43" s="149">
        <v>4</v>
      </c>
      <c r="F43" s="66"/>
      <c r="G43" s="63"/>
      <c r="H43" s="46">
        <f t="shared" si="0"/>
        <v>0</v>
      </c>
      <c r="I43" s="63"/>
      <c r="J43" s="63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12.75" x14ac:dyDescent="0.2">
      <c r="A44" s="146">
        <v>30</v>
      </c>
      <c r="B44" s="147" t="s">
        <v>61</v>
      </c>
      <c r="C44" s="148" t="s">
        <v>420</v>
      </c>
      <c r="D44" s="147" t="s">
        <v>65</v>
      </c>
      <c r="E44" s="149">
        <v>2</v>
      </c>
      <c r="F44" s="66"/>
      <c r="G44" s="63"/>
      <c r="H44" s="46">
        <f t="shared" si="0"/>
        <v>0</v>
      </c>
      <c r="I44" s="63"/>
      <c r="J44" s="63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ht="12.75" x14ac:dyDescent="0.2">
      <c r="A45" s="146">
        <v>31</v>
      </c>
      <c r="B45" s="147" t="s">
        <v>61</v>
      </c>
      <c r="C45" s="148" t="s">
        <v>421</v>
      </c>
      <c r="D45" s="147" t="s">
        <v>65</v>
      </c>
      <c r="E45" s="149">
        <v>2</v>
      </c>
      <c r="F45" s="66"/>
      <c r="G45" s="63"/>
      <c r="H45" s="46">
        <f t="shared" si="0"/>
        <v>0</v>
      </c>
      <c r="I45" s="63"/>
      <c r="J45" s="63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ht="12.75" x14ac:dyDescent="0.2">
      <c r="A46" s="146">
        <v>32</v>
      </c>
      <c r="B46" s="147" t="s">
        <v>61</v>
      </c>
      <c r="C46" s="148" t="s">
        <v>422</v>
      </c>
      <c r="D46" s="147" t="s">
        <v>65</v>
      </c>
      <c r="E46" s="149">
        <v>2</v>
      </c>
      <c r="F46" s="66"/>
      <c r="G46" s="63"/>
      <c r="H46" s="46">
        <f t="shared" si="0"/>
        <v>0</v>
      </c>
      <c r="I46" s="63"/>
      <c r="J46" s="63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ht="12.75" x14ac:dyDescent="0.2">
      <c r="A47" s="146">
        <v>33</v>
      </c>
      <c r="B47" s="147" t="s">
        <v>61</v>
      </c>
      <c r="C47" s="148" t="s">
        <v>423</v>
      </c>
      <c r="D47" s="147" t="s">
        <v>65</v>
      </c>
      <c r="E47" s="149">
        <f>(23*2)+(4*2)</f>
        <v>54</v>
      </c>
      <c r="F47" s="66"/>
      <c r="G47" s="63"/>
      <c r="H47" s="46">
        <f t="shared" si="0"/>
        <v>0</v>
      </c>
      <c r="I47" s="63"/>
      <c r="J47" s="63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ht="12.75" x14ac:dyDescent="0.2">
      <c r="A48" s="146">
        <v>34</v>
      </c>
      <c r="B48" s="147" t="s">
        <v>61</v>
      </c>
      <c r="C48" s="150" t="s">
        <v>424</v>
      </c>
      <c r="D48" s="147" t="s">
        <v>65</v>
      </c>
      <c r="E48" s="149">
        <f>23*2</f>
        <v>46</v>
      </c>
      <c r="F48" s="66"/>
      <c r="G48" s="63"/>
      <c r="H48" s="46">
        <f t="shared" si="0"/>
        <v>0</v>
      </c>
      <c r="I48" s="63"/>
      <c r="J48" s="63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25" ht="51" x14ac:dyDescent="0.2">
      <c r="A49" s="146">
        <v>35</v>
      </c>
      <c r="B49" s="147" t="s">
        <v>61</v>
      </c>
      <c r="C49" s="172" t="s">
        <v>425</v>
      </c>
      <c r="D49" s="151" t="s">
        <v>63</v>
      </c>
      <c r="E49" s="149">
        <v>80</v>
      </c>
      <c r="F49" s="66"/>
      <c r="G49" s="63"/>
      <c r="H49" s="46">
        <f t="shared" si="0"/>
        <v>0</v>
      </c>
      <c r="I49" s="63"/>
      <c r="J49" s="63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  <c r="Q49" s="242"/>
      <c r="R49" s="243"/>
      <c r="S49" s="243"/>
      <c r="T49" s="243"/>
      <c r="U49" s="243"/>
      <c r="V49" s="243"/>
      <c r="W49" s="243"/>
      <c r="X49" s="243"/>
      <c r="Y49" s="243"/>
    </row>
    <row r="50" spans="1:25" ht="51" x14ac:dyDescent="0.2">
      <c r="A50" s="146">
        <v>36</v>
      </c>
      <c r="B50" s="147" t="s">
        <v>61</v>
      </c>
      <c r="C50" s="172" t="s">
        <v>426</v>
      </c>
      <c r="D50" s="151" t="s">
        <v>63</v>
      </c>
      <c r="E50" s="149">
        <v>70</v>
      </c>
      <c r="F50" s="66"/>
      <c r="G50" s="63"/>
      <c r="H50" s="46">
        <f t="shared" si="0"/>
        <v>0</v>
      </c>
      <c r="I50" s="63"/>
      <c r="J50" s="63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  <c r="Q50" s="242"/>
      <c r="R50" s="243"/>
      <c r="S50" s="243"/>
      <c r="T50" s="243"/>
      <c r="U50" s="243"/>
      <c r="V50" s="243"/>
      <c r="W50" s="243"/>
      <c r="X50" s="243"/>
      <c r="Y50" s="243"/>
    </row>
    <row r="51" spans="1:25" ht="51" x14ac:dyDescent="0.2">
      <c r="A51" s="146">
        <v>37</v>
      </c>
      <c r="B51" s="147" t="s">
        <v>61</v>
      </c>
      <c r="C51" s="172" t="s">
        <v>427</v>
      </c>
      <c r="D51" s="151" t="s">
        <v>63</v>
      </c>
      <c r="E51" s="149">
        <v>130</v>
      </c>
      <c r="F51" s="66"/>
      <c r="G51" s="63"/>
      <c r="H51" s="46">
        <f t="shared" si="0"/>
        <v>0</v>
      </c>
      <c r="I51" s="63"/>
      <c r="J51" s="63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  <c r="Q51" s="242"/>
      <c r="R51" s="243"/>
      <c r="S51" s="243"/>
      <c r="T51" s="243"/>
      <c r="U51" s="243"/>
      <c r="V51" s="243"/>
      <c r="W51" s="243"/>
      <c r="X51" s="243"/>
      <c r="Y51" s="243"/>
    </row>
    <row r="52" spans="1:25" ht="51" x14ac:dyDescent="0.2">
      <c r="A52" s="146">
        <v>38</v>
      </c>
      <c r="B52" s="147" t="s">
        <v>61</v>
      </c>
      <c r="C52" s="172" t="s">
        <v>428</v>
      </c>
      <c r="D52" s="151" t="s">
        <v>63</v>
      </c>
      <c r="E52" s="96">
        <v>35</v>
      </c>
      <c r="F52" s="66"/>
      <c r="G52" s="63"/>
      <c r="H52" s="46">
        <f t="shared" si="0"/>
        <v>0</v>
      </c>
      <c r="I52" s="63"/>
      <c r="J52" s="63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  <c r="Q52" s="242"/>
      <c r="R52" s="243"/>
      <c r="S52" s="243"/>
      <c r="T52" s="243"/>
      <c r="U52" s="243"/>
      <c r="V52" s="243"/>
      <c r="W52" s="243"/>
      <c r="X52" s="243"/>
      <c r="Y52" s="243"/>
    </row>
    <row r="53" spans="1:25" ht="51" x14ac:dyDescent="0.2">
      <c r="A53" s="146">
        <v>39</v>
      </c>
      <c r="B53" s="147" t="s">
        <v>61</v>
      </c>
      <c r="C53" s="172" t="s">
        <v>428</v>
      </c>
      <c r="D53" s="151" t="s">
        <v>63</v>
      </c>
      <c r="E53" s="149">
        <v>25</v>
      </c>
      <c r="F53" s="66"/>
      <c r="G53" s="63"/>
      <c r="H53" s="46">
        <f t="shared" si="0"/>
        <v>0</v>
      </c>
      <c r="I53" s="63"/>
      <c r="J53" s="63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  <c r="Q53" s="242"/>
      <c r="R53" s="243"/>
      <c r="S53" s="243"/>
      <c r="T53" s="243"/>
      <c r="U53" s="243"/>
      <c r="V53" s="243"/>
      <c r="W53" s="243"/>
      <c r="X53" s="243"/>
      <c r="Y53" s="243"/>
    </row>
    <row r="54" spans="1:25" ht="51" x14ac:dyDescent="0.2">
      <c r="A54" s="146">
        <v>40</v>
      </c>
      <c r="B54" s="147" t="s">
        <v>61</v>
      </c>
      <c r="C54" s="172" t="s">
        <v>429</v>
      </c>
      <c r="D54" s="151" t="s">
        <v>63</v>
      </c>
      <c r="E54" s="149">
        <v>5</v>
      </c>
      <c r="F54" s="66"/>
      <c r="G54" s="63"/>
      <c r="H54" s="46">
        <f t="shared" si="0"/>
        <v>0</v>
      </c>
      <c r="I54" s="63"/>
      <c r="J54" s="63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  <c r="Q54" s="242"/>
      <c r="R54" s="243"/>
      <c r="S54" s="243"/>
      <c r="T54" s="243"/>
      <c r="U54" s="243"/>
      <c r="V54" s="243"/>
      <c r="W54" s="243"/>
      <c r="X54" s="243"/>
      <c r="Y54" s="243"/>
    </row>
    <row r="55" spans="1:25" ht="12.75" x14ac:dyDescent="0.2">
      <c r="A55" s="146">
        <v>41</v>
      </c>
      <c r="B55" s="147" t="s">
        <v>61</v>
      </c>
      <c r="C55" s="148" t="s">
        <v>430</v>
      </c>
      <c r="D55" s="151" t="s">
        <v>69</v>
      </c>
      <c r="E55" s="96">
        <v>1</v>
      </c>
      <c r="F55" s="66"/>
      <c r="G55" s="63"/>
      <c r="H55" s="46">
        <f t="shared" si="0"/>
        <v>0</v>
      </c>
      <c r="I55" s="63"/>
      <c r="J55" s="63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25" ht="12.75" x14ac:dyDescent="0.2">
      <c r="A56" s="146">
        <v>42</v>
      </c>
      <c r="B56" s="147" t="s">
        <v>61</v>
      </c>
      <c r="C56" s="148" t="s">
        <v>431</v>
      </c>
      <c r="D56" s="151" t="s">
        <v>69</v>
      </c>
      <c r="E56" s="96">
        <v>1</v>
      </c>
      <c r="F56" s="66"/>
      <c r="G56" s="63"/>
      <c r="H56" s="46">
        <f t="shared" si="0"/>
        <v>0</v>
      </c>
      <c r="I56" s="63"/>
      <c r="J56" s="63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25" ht="12.75" x14ac:dyDescent="0.2">
      <c r="A57" s="146">
        <v>43</v>
      </c>
      <c r="B57" s="147" t="s">
        <v>61</v>
      </c>
      <c r="C57" s="148" t="s">
        <v>432</v>
      </c>
      <c r="D57" s="151" t="s">
        <v>69</v>
      </c>
      <c r="E57" s="96">
        <v>1</v>
      </c>
      <c r="F57" s="66"/>
      <c r="G57" s="63"/>
      <c r="H57" s="46">
        <f t="shared" si="0"/>
        <v>0</v>
      </c>
      <c r="I57" s="63"/>
      <c r="J57" s="63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25" ht="12.75" x14ac:dyDescent="0.2">
      <c r="A58" s="146">
        <v>44</v>
      </c>
      <c r="B58" s="147" t="s">
        <v>61</v>
      </c>
      <c r="C58" s="148" t="s">
        <v>224</v>
      </c>
      <c r="D58" s="151" t="s">
        <v>69</v>
      </c>
      <c r="E58" s="96">
        <v>1</v>
      </c>
      <c r="F58" s="66"/>
      <c r="G58" s="63"/>
      <c r="H58" s="46">
        <f t="shared" si="0"/>
        <v>0</v>
      </c>
      <c r="I58" s="63"/>
      <c r="J58" s="63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25" ht="12.75" x14ac:dyDescent="0.2">
      <c r="A59" s="146">
        <v>45</v>
      </c>
      <c r="B59" s="147" t="s">
        <v>61</v>
      </c>
      <c r="C59" s="148" t="s">
        <v>433</v>
      </c>
      <c r="D59" s="151" t="s">
        <v>69</v>
      </c>
      <c r="E59" s="96">
        <v>1</v>
      </c>
      <c r="F59" s="66"/>
      <c r="G59" s="63"/>
      <c r="H59" s="46">
        <f t="shared" si="0"/>
        <v>0</v>
      </c>
      <c r="I59" s="63"/>
      <c r="J59" s="63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25" ht="38.25" x14ac:dyDescent="0.2">
      <c r="A60" s="146">
        <v>46</v>
      </c>
      <c r="B60" s="147" t="s">
        <v>61</v>
      </c>
      <c r="C60" s="94" t="s">
        <v>434</v>
      </c>
      <c r="D60" s="151" t="s">
        <v>69</v>
      </c>
      <c r="E60" s="96">
        <v>1</v>
      </c>
      <c r="F60" s="66"/>
      <c r="G60" s="63"/>
      <c r="H60" s="46">
        <f t="shared" si="0"/>
        <v>0</v>
      </c>
      <c r="I60" s="63"/>
      <c r="J60" s="63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25" ht="25.5" x14ac:dyDescent="0.2">
      <c r="A61" s="146">
        <v>47</v>
      </c>
      <c r="B61" s="147" t="s">
        <v>61</v>
      </c>
      <c r="C61" s="94" t="s">
        <v>435</v>
      </c>
      <c r="D61" s="151" t="s">
        <v>69</v>
      </c>
      <c r="E61" s="96">
        <v>197</v>
      </c>
      <c r="F61" s="66"/>
      <c r="G61" s="63"/>
      <c r="H61" s="46">
        <f t="shared" si="0"/>
        <v>0</v>
      </c>
      <c r="I61" s="63"/>
      <c r="J61" s="63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  <c r="Q61" s="242"/>
      <c r="R61" s="243"/>
      <c r="S61" s="243"/>
      <c r="T61" s="243"/>
      <c r="U61" s="243"/>
      <c r="V61" s="243"/>
      <c r="W61" s="243"/>
      <c r="X61" s="243"/>
      <c r="Y61" s="243"/>
    </row>
    <row r="62" spans="1:25" ht="12.75" x14ac:dyDescent="0.2">
      <c r="A62" s="146">
        <v>48</v>
      </c>
      <c r="B62" s="147" t="s">
        <v>61</v>
      </c>
      <c r="C62" s="94" t="s">
        <v>436</v>
      </c>
      <c r="D62" s="151" t="s">
        <v>69</v>
      </c>
      <c r="E62" s="96">
        <v>190</v>
      </c>
      <c r="F62" s="66"/>
      <c r="G62" s="63"/>
      <c r="H62" s="46">
        <f t="shared" si="0"/>
        <v>0</v>
      </c>
      <c r="I62" s="63"/>
      <c r="J62" s="63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25" ht="12.75" x14ac:dyDescent="0.2">
      <c r="A63" s="146">
        <v>49</v>
      </c>
      <c r="B63" s="147" t="s">
        <v>61</v>
      </c>
      <c r="C63" s="94" t="s">
        <v>437</v>
      </c>
      <c r="D63" s="151" t="s">
        <v>69</v>
      </c>
      <c r="E63" s="96">
        <v>1</v>
      </c>
      <c r="F63" s="66"/>
      <c r="G63" s="63"/>
      <c r="H63" s="46">
        <f t="shared" si="0"/>
        <v>0</v>
      </c>
      <c r="I63" s="63"/>
      <c r="J63" s="63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25" ht="12.75" x14ac:dyDescent="0.2">
      <c r="A64" s="146">
        <v>50</v>
      </c>
      <c r="B64" s="147" t="s">
        <v>61</v>
      </c>
      <c r="C64" s="94" t="s">
        <v>438</v>
      </c>
      <c r="D64" s="151" t="s">
        <v>69</v>
      </c>
      <c r="E64" s="96">
        <v>1</v>
      </c>
      <c r="F64" s="66"/>
      <c r="G64" s="63"/>
      <c r="H64" s="46">
        <f t="shared" si="0"/>
        <v>0</v>
      </c>
      <c r="I64" s="63"/>
      <c r="J64" s="63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ht="25.5" x14ac:dyDescent="0.2">
      <c r="A65" s="146">
        <v>51</v>
      </c>
      <c r="B65" s="147" t="s">
        <v>61</v>
      </c>
      <c r="C65" s="94" t="s">
        <v>439</v>
      </c>
      <c r="D65" s="147" t="s">
        <v>65</v>
      </c>
      <c r="E65" s="96">
        <f>23*5+4</f>
        <v>119</v>
      </c>
      <c r="F65" s="66"/>
      <c r="G65" s="63"/>
      <c r="H65" s="46">
        <f t="shared" si="0"/>
        <v>0</v>
      </c>
      <c r="I65" s="63"/>
      <c r="J65" s="63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ht="12.75" x14ac:dyDescent="0.2">
      <c r="A66" s="146">
        <v>52</v>
      </c>
      <c r="B66" s="147" t="s">
        <v>61</v>
      </c>
      <c r="C66" s="94" t="s">
        <v>440</v>
      </c>
      <c r="D66" s="147" t="s">
        <v>391</v>
      </c>
      <c r="E66" s="96">
        <v>1</v>
      </c>
      <c r="F66" s="66"/>
      <c r="G66" s="63"/>
      <c r="H66" s="46">
        <f t="shared" si="0"/>
        <v>0</v>
      </c>
      <c r="I66" s="63"/>
      <c r="J66" s="63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ht="12.75" x14ac:dyDescent="0.2">
      <c r="A67" s="146">
        <v>53</v>
      </c>
      <c r="B67" s="147" t="s">
        <v>61</v>
      </c>
      <c r="C67" s="94" t="s">
        <v>441</v>
      </c>
      <c r="D67" s="147" t="s">
        <v>391</v>
      </c>
      <c r="E67" s="96">
        <v>1</v>
      </c>
      <c r="F67" s="66"/>
      <c r="G67" s="63"/>
      <c r="H67" s="46">
        <f t="shared" si="0"/>
        <v>0</v>
      </c>
      <c r="I67" s="63"/>
      <c r="J67" s="63"/>
      <c r="K67" s="47">
        <f t="shared" si="1"/>
        <v>0</v>
      </c>
      <c r="L67" s="48">
        <f t="shared" si="2"/>
        <v>0</v>
      </c>
      <c r="M67" s="46">
        <f t="shared" si="3"/>
        <v>0</v>
      </c>
      <c r="N67" s="46">
        <f t="shared" si="4"/>
        <v>0</v>
      </c>
      <c r="O67" s="46">
        <f t="shared" si="5"/>
        <v>0</v>
      </c>
      <c r="P67" s="47">
        <f t="shared" si="6"/>
        <v>0</v>
      </c>
    </row>
    <row r="68" spans="1:16" ht="12.75" x14ac:dyDescent="0.2">
      <c r="A68" s="146">
        <v>54</v>
      </c>
      <c r="B68" s="147" t="s">
        <v>61</v>
      </c>
      <c r="C68" s="94" t="s">
        <v>442</v>
      </c>
      <c r="D68" s="147" t="s">
        <v>391</v>
      </c>
      <c r="E68" s="96">
        <v>1</v>
      </c>
      <c r="F68" s="66"/>
      <c r="G68" s="63"/>
      <c r="H68" s="46">
        <f t="shared" si="0"/>
        <v>0</v>
      </c>
      <c r="I68" s="63"/>
      <c r="J68" s="63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ht="25.5" x14ac:dyDescent="0.2">
      <c r="A69" s="146">
        <v>55</v>
      </c>
      <c r="B69" s="147" t="s">
        <v>61</v>
      </c>
      <c r="C69" s="173" t="s">
        <v>443</v>
      </c>
      <c r="D69" s="147" t="s">
        <v>69</v>
      </c>
      <c r="E69" s="96">
        <v>1</v>
      </c>
      <c r="F69" s="66"/>
      <c r="G69" s="63"/>
      <c r="H69" s="46">
        <f t="shared" si="0"/>
        <v>0</v>
      </c>
      <c r="I69" s="63"/>
      <c r="J69" s="63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ht="25.5" x14ac:dyDescent="0.2">
      <c r="A70" s="146">
        <v>57</v>
      </c>
      <c r="B70" s="147" t="s">
        <v>61</v>
      </c>
      <c r="C70" s="173" t="s">
        <v>444</v>
      </c>
      <c r="D70" s="147" t="s">
        <v>69</v>
      </c>
      <c r="E70" s="149">
        <v>1</v>
      </c>
      <c r="F70" s="66"/>
      <c r="G70" s="63"/>
      <c r="H70" s="46">
        <f t="shared" si="0"/>
        <v>0</v>
      </c>
      <c r="I70" s="63"/>
      <c r="J70" s="63"/>
      <c r="K70" s="47">
        <f t="shared" si="1"/>
        <v>0</v>
      </c>
      <c r="L70" s="48">
        <f t="shared" si="2"/>
        <v>0</v>
      </c>
      <c r="M70" s="46">
        <f t="shared" si="3"/>
        <v>0</v>
      </c>
      <c r="N70" s="46">
        <f t="shared" si="4"/>
        <v>0</v>
      </c>
      <c r="O70" s="46">
        <f t="shared" si="5"/>
        <v>0</v>
      </c>
      <c r="P70" s="47">
        <f t="shared" si="6"/>
        <v>0</v>
      </c>
    </row>
    <row r="71" spans="1:16" ht="26.25" thickBot="1" x14ac:dyDescent="0.25">
      <c r="A71" s="146">
        <v>56</v>
      </c>
      <c r="B71" s="147" t="s">
        <v>61</v>
      </c>
      <c r="C71" s="94" t="s">
        <v>445</v>
      </c>
      <c r="D71" s="147" t="s">
        <v>69</v>
      </c>
      <c r="E71" s="149">
        <v>1</v>
      </c>
      <c r="F71" s="66"/>
      <c r="G71" s="63"/>
      <c r="H71" s="46">
        <f t="shared" si="0"/>
        <v>0</v>
      </c>
      <c r="I71" s="63"/>
      <c r="J71" s="63"/>
      <c r="K71" s="47">
        <f t="shared" si="1"/>
        <v>0</v>
      </c>
      <c r="L71" s="48">
        <f t="shared" si="2"/>
        <v>0</v>
      </c>
      <c r="M71" s="46">
        <f t="shared" si="3"/>
        <v>0</v>
      </c>
      <c r="N71" s="46">
        <f t="shared" si="4"/>
        <v>0</v>
      </c>
      <c r="O71" s="46">
        <f t="shared" si="5"/>
        <v>0</v>
      </c>
      <c r="P71" s="47">
        <f t="shared" si="6"/>
        <v>0</v>
      </c>
    </row>
    <row r="72" spans="1:16" ht="12" thickBot="1" x14ac:dyDescent="0.25">
      <c r="A72" s="239" t="s">
        <v>148</v>
      </c>
      <c r="B72" s="240"/>
      <c r="C72" s="240"/>
      <c r="D72" s="240"/>
      <c r="E72" s="240"/>
      <c r="F72" s="240"/>
      <c r="G72" s="240"/>
      <c r="H72" s="240"/>
      <c r="I72" s="240"/>
      <c r="J72" s="240"/>
      <c r="K72" s="241"/>
      <c r="L72" s="67">
        <f>SUM(L14:L71)</f>
        <v>0</v>
      </c>
      <c r="M72" s="68">
        <f>SUM(M14:M71)</f>
        <v>0</v>
      </c>
      <c r="N72" s="68">
        <f>SUM(N14:N71)</f>
        <v>0</v>
      </c>
      <c r="O72" s="68">
        <f>SUM(O14:O71)</f>
        <v>0</v>
      </c>
      <c r="P72" s="69">
        <f>SUM(P14:P71)</f>
        <v>0</v>
      </c>
    </row>
    <row r="73" spans="1:16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16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1:16" x14ac:dyDescent="0.2">
      <c r="A75" s="1" t="s">
        <v>14</v>
      </c>
      <c r="B75" s="16"/>
      <c r="C75" s="238">
        <f>'Kops a'!C36:H36</f>
        <v>0</v>
      </c>
      <c r="D75" s="238"/>
      <c r="E75" s="238"/>
      <c r="F75" s="238"/>
      <c r="G75" s="238"/>
      <c r="H75" s="238"/>
      <c r="I75" s="16"/>
      <c r="J75" s="16"/>
      <c r="K75" s="16"/>
      <c r="L75" s="16"/>
      <c r="M75" s="16"/>
      <c r="N75" s="16"/>
      <c r="O75" s="16"/>
      <c r="P75" s="16"/>
    </row>
    <row r="76" spans="1:16" x14ac:dyDescent="0.2">
      <c r="A76" s="16"/>
      <c r="B76" s="16"/>
      <c r="C76" s="175" t="s">
        <v>15</v>
      </c>
      <c r="D76" s="175"/>
      <c r="E76" s="175"/>
      <c r="F76" s="175"/>
      <c r="G76" s="175"/>
      <c r="H76" s="175"/>
      <c r="I76" s="16"/>
      <c r="J76" s="16"/>
      <c r="K76" s="16"/>
      <c r="L76" s="16"/>
      <c r="M76" s="16"/>
      <c r="N76" s="16"/>
      <c r="O76" s="16"/>
      <c r="P76" s="16"/>
    </row>
    <row r="77" spans="1:16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1:16" x14ac:dyDescent="0.2">
      <c r="A78" s="84" t="str">
        <f>'Kops a'!A39</f>
        <v>Tāme sastādīta 2020. gada ________________</v>
      </c>
      <c r="B78" s="85"/>
      <c r="C78" s="85"/>
      <c r="D78" s="8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1:16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1:16" x14ac:dyDescent="0.2">
      <c r="A80" s="1" t="s">
        <v>37</v>
      </c>
      <c r="B80" s="16"/>
      <c r="C80" s="238">
        <f>'Kops a'!C41:H41</f>
        <v>0</v>
      </c>
      <c r="D80" s="238"/>
      <c r="E80" s="238"/>
      <c r="F80" s="238"/>
      <c r="G80" s="238"/>
      <c r="H80" s="238"/>
      <c r="I80" s="16"/>
      <c r="J80" s="16"/>
      <c r="K80" s="16"/>
      <c r="L80" s="16"/>
      <c r="M80" s="16"/>
      <c r="N80" s="16"/>
      <c r="O80" s="16"/>
      <c r="P80" s="16"/>
    </row>
    <row r="81" spans="1:16" x14ac:dyDescent="0.2">
      <c r="A81" s="16"/>
      <c r="B81" s="16"/>
      <c r="C81" s="175" t="s">
        <v>15</v>
      </c>
      <c r="D81" s="175"/>
      <c r="E81" s="175"/>
      <c r="F81" s="175"/>
      <c r="G81" s="175"/>
      <c r="H81" s="175"/>
      <c r="I81" s="16"/>
      <c r="J81" s="16"/>
      <c r="K81" s="16"/>
      <c r="L81" s="16"/>
      <c r="M81" s="16"/>
      <c r="N81" s="16"/>
      <c r="O81" s="16"/>
      <c r="P81" s="16"/>
    </row>
    <row r="82" spans="1:16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6" x14ac:dyDescent="0.2">
      <c r="A83" s="84" t="s">
        <v>54</v>
      </c>
      <c r="B83" s="85"/>
      <c r="C83" s="89">
        <f>'Kops a'!C44</f>
        <v>0</v>
      </c>
      <c r="D83" s="49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1:16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</sheetData>
  <mergeCells count="29">
    <mergeCell ref="Q54:Y54"/>
    <mergeCell ref="Q61:Y61"/>
    <mergeCell ref="Q49:Y49"/>
    <mergeCell ref="Q50:Y50"/>
    <mergeCell ref="Q51:Y51"/>
    <mergeCell ref="Q52:Y52"/>
    <mergeCell ref="Q53:Y53"/>
    <mergeCell ref="C81:H81"/>
    <mergeCell ref="C4:I4"/>
    <mergeCell ref="F12:K12"/>
    <mergeCell ref="A9:F9"/>
    <mergeCell ref="J9:M9"/>
    <mergeCell ref="D8:L8"/>
    <mergeCell ref="A72:K72"/>
    <mergeCell ref="C75:H75"/>
    <mergeCell ref="C76:H76"/>
    <mergeCell ref="C80:H80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71 I15:J71 D15:G71">
    <cfRule type="cellIs" dxfId="58" priority="26" operator="equal">
      <formula>0</formula>
    </cfRule>
  </conditionalFormatting>
  <conditionalFormatting sqref="N9:O9">
    <cfRule type="cellIs" dxfId="57" priority="25" operator="equal">
      <formula>0</formula>
    </cfRule>
  </conditionalFormatting>
  <conditionalFormatting sqref="A9:F9">
    <cfRule type="containsText" dxfId="56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5" priority="22" operator="equal">
      <formula>0</formula>
    </cfRule>
  </conditionalFormatting>
  <conditionalFormatting sqref="O10">
    <cfRule type="cellIs" dxfId="54" priority="21" operator="equal">
      <formula>"20__. gada __. _________"</formula>
    </cfRule>
  </conditionalFormatting>
  <conditionalFormatting sqref="A72:K72">
    <cfRule type="containsText" dxfId="53" priority="20" operator="containsText" text="Tiešās izmaksas kopā, t. sk. darba devēja sociālais nodoklis __.__% ">
      <formula>NOT(ISERROR(SEARCH("Tiešās izmaksas kopā, t. sk. darba devēja sociālais nodoklis __.__% ",A72)))</formula>
    </cfRule>
  </conditionalFormatting>
  <conditionalFormatting sqref="H14:H71 K14:P71 L72:P72">
    <cfRule type="cellIs" dxfId="52" priority="15" operator="equal">
      <formula>0</formula>
    </cfRule>
  </conditionalFormatting>
  <conditionalFormatting sqref="C4:I4">
    <cfRule type="cellIs" dxfId="51" priority="14" operator="equal">
      <formula>0</formula>
    </cfRule>
  </conditionalFormatting>
  <conditionalFormatting sqref="C15:C71">
    <cfRule type="cellIs" dxfId="50" priority="13" operator="equal">
      <formula>0</formula>
    </cfRule>
  </conditionalFormatting>
  <conditionalFormatting sqref="D5:L8">
    <cfRule type="cellIs" dxfId="49" priority="11" operator="equal">
      <formula>0</formula>
    </cfRule>
  </conditionalFormatting>
  <conditionalFormatting sqref="A14:B14 D14:G14">
    <cfRule type="cellIs" dxfId="48" priority="10" operator="equal">
      <formula>0</formula>
    </cfRule>
  </conditionalFormatting>
  <conditionalFormatting sqref="C14">
    <cfRule type="cellIs" dxfId="47" priority="9" operator="equal">
      <formula>0</formula>
    </cfRule>
  </conditionalFormatting>
  <conditionalFormatting sqref="I14:J14">
    <cfRule type="cellIs" dxfId="46" priority="8" operator="equal">
      <formula>0</formula>
    </cfRule>
  </conditionalFormatting>
  <conditionalFormatting sqref="P10">
    <cfRule type="cellIs" dxfId="45" priority="7" operator="equal">
      <formula>"20__. gada __. _________"</formula>
    </cfRule>
  </conditionalFormatting>
  <conditionalFormatting sqref="C80:H80">
    <cfRule type="cellIs" dxfId="44" priority="4" operator="equal">
      <formula>0</formula>
    </cfRule>
  </conditionalFormatting>
  <conditionalFormatting sqref="C75:H75">
    <cfRule type="cellIs" dxfId="43" priority="3" operator="equal">
      <formula>0</formula>
    </cfRule>
  </conditionalFormatting>
  <conditionalFormatting sqref="C80:H80 C83 C75:H75">
    <cfRule type="cellIs" dxfId="42" priority="2" operator="equal">
      <formula>0</formula>
    </cfRule>
  </conditionalFormatting>
  <conditionalFormatting sqref="D1">
    <cfRule type="cellIs" dxfId="41" priority="1" operator="equal">
      <formula>0</formula>
    </cfRule>
  </conditionalFormatting>
  <pageMargins left="0.7" right="0.7" top="0.75" bottom="0.75" header="0.3" footer="0.3"/>
  <pageSetup paperSize="9" scale="90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160D584C-64FF-402E-862E-BC36A5AEB0A3}">
            <xm:f>NOT(ISERROR(SEARCH("Tāme sastādīta ____. gada ___. ______________",A78)))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A78</xm:sqref>
        </x14:conditionalFormatting>
        <x14:conditionalFormatting xmlns:xm="http://schemas.microsoft.com/office/excel/2006/main">
          <x14:cfRule type="containsText" priority="5" operator="containsText" id="{E1217419-522C-47B8-8672-CC9D11C3FC05}">
            <xm:f>NOT(ISERROR(SEARCH("Sertifikāta Nr. _________________________________",A83)))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P46"/>
  <sheetViews>
    <sheetView view="pageBreakPreview" topLeftCell="A13" zoomScale="60" zoomScaleNormal="100" workbookViewId="0">
      <selection activeCell="G30" sqref="G30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a'!A25</f>
        <v>11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221" t="s">
        <v>446</v>
      </c>
      <c r="D2" s="221"/>
      <c r="E2" s="221"/>
      <c r="F2" s="221"/>
      <c r="G2" s="221"/>
      <c r="H2" s="221"/>
      <c r="I2" s="221"/>
      <c r="J2" s="28"/>
    </row>
    <row r="3" spans="1:16" x14ac:dyDescent="0.2">
      <c r="A3" s="29"/>
      <c r="B3" s="29"/>
      <c r="C3" s="184" t="s">
        <v>17</v>
      </c>
      <c r="D3" s="184"/>
      <c r="E3" s="184"/>
      <c r="F3" s="184"/>
      <c r="G3" s="184"/>
      <c r="H3" s="184"/>
      <c r="I3" s="184"/>
      <c r="J3" s="29"/>
    </row>
    <row r="4" spans="1:16" x14ac:dyDescent="0.2">
      <c r="A4" s="29"/>
      <c r="B4" s="29"/>
      <c r="C4" s="222" t="s">
        <v>52</v>
      </c>
      <c r="D4" s="222"/>
      <c r="E4" s="222"/>
      <c r="F4" s="222"/>
      <c r="G4" s="222"/>
      <c r="H4" s="222"/>
      <c r="I4" s="222"/>
      <c r="J4" s="29"/>
    </row>
    <row r="5" spans="1:16" x14ac:dyDescent="0.2">
      <c r="A5" s="22"/>
      <c r="B5" s="22"/>
      <c r="C5" s="26" t="s">
        <v>5</v>
      </c>
      <c r="D5" s="235" t="str">
        <f>'Kops a'!D6</f>
        <v>DAUDZDZĪVOKĻU DZĪVOJAMĀ ĒKA</v>
      </c>
      <c r="E5" s="235"/>
      <c r="F5" s="235"/>
      <c r="G5" s="235"/>
      <c r="H5" s="235"/>
      <c r="I5" s="235"/>
      <c r="J5" s="235"/>
      <c r="K5" s="235"/>
      <c r="L5" s="235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235" t="str">
        <f>'Kops a'!D7</f>
        <v>ENERGOEFEKTIVITĀTES PAAUGSTINĀŠANA DAUDZDZĪVOKĻU DZĪVOJAMAI ĒKAI</v>
      </c>
      <c r="E6" s="235"/>
      <c r="F6" s="235"/>
      <c r="G6" s="235"/>
      <c r="H6" s="235"/>
      <c r="I6" s="235"/>
      <c r="J6" s="235"/>
      <c r="K6" s="235"/>
      <c r="L6" s="235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235" t="str">
        <f>'Kops a'!D8</f>
        <v>Jelgavas iela 20, Olaine</v>
      </c>
      <c r="E7" s="235"/>
      <c r="F7" s="235"/>
      <c r="G7" s="235"/>
      <c r="H7" s="235"/>
      <c r="I7" s="235"/>
      <c r="J7" s="235"/>
      <c r="K7" s="235"/>
      <c r="L7" s="235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235" t="str">
        <f>'Kops a'!D9</f>
        <v>AS OŪS 2020/26</v>
      </c>
      <c r="E8" s="235"/>
      <c r="F8" s="235"/>
      <c r="G8" s="235"/>
      <c r="H8" s="235"/>
      <c r="I8" s="235"/>
      <c r="J8" s="235"/>
      <c r="K8" s="235"/>
      <c r="L8" s="235"/>
      <c r="M8" s="16"/>
      <c r="N8" s="16"/>
      <c r="O8" s="16"/>
      <c r="P8" s="16"/>
    </row>
    <row r="9" spans="1:16" ht="11.25" customHeight="1" x14ac:dyDescent="0.2">
      <c r="A9" s="223" t="s">
        <v>447</v>
      </c>
      <c r="B9" s="223"/>
      <c r="C9" s="223"/>
      <c r="D9" s="223"/>
      <c r="E9" s="223"/>
      <c r="F9" s="223"/>
      <c r="G9" s="30"/>
      <c r="H9" s="30"/>
      <c r="I9" s="30"/>
      <c r="J9" s="227" t="s">
        <v>39</v>
      </c>
      <c r="K9" s="227"/>
      <c r="L9" s="227"/>
      <c r="M9" s="227"/>
      <c r="N9" s="234">
        <f>P34</f>
        <v>0</v>
      </c>
      <c r="O9" s="234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7"/>
      <c r="P10" s="86" t="str">
        <f>A40</f>
        <v>Tāme sastādīta 2020. gada ________________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95" t="s">
        <v>23</v>
      </c>
      <c r="B12" s="229" t="s">
        <v>40</v>
      </c>
      <c r="C12" s="225" t="s">
        <v>41</v>
      </c>
      <c r="D12" s="232" t="s">
        <v>42</v>
      </c>
      <c r="E12" s="236" t="s">
        <v>43</v>
      </c>
      <c r="F12" s="224" t="s">
        <v>44</v>
      </c>
      <c r="G12" s="225"/>
      <c r="H12" s="225"/>
      <c r="I12" s="225"/>
      <c r="J12" s="225"/>
      <c r="K12" s="226"/>
      <c r="L12" s="224" t="s">
        <v>45</v>
      </c>
      <c r="M12" s="225"/>
      <c r="N12" s="225"/>
      <c r="O12" s="225"/>
      <c r="P12" s="226"/>
    </row>
    <row r="13" spans="1:16" ht="126.75" customHeight="1" thickBot="1" x14ac:dyDescent="0.25">
      <c r="A13" s="228"/>
      <c r="B13" s="230"/>
      <c r="C13" s="231"/>
      <c r="D13" s="233"/>
      <c r="E13" s="23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ht="12.75" x14ac:dyDescent="0.2">
      <c r="A14" s="120"/>
      <c r="B14" s="121"/>
      <c r="C14" s="122" t="s">
        <v>448</v>
      </c>
      <c r="D14" s="123"/>
      <c r="E14" s="124"/>
      <c r="F14" s="66"/>
      <c r="G14" s="63"/>
      <c r="H14" s="63">
        <f>ROUND(F14*G14,2)</f>
        <v>0</v>
      </c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12.75" x14ac:dyDescent="0.2">
      <c r="A15" s="146">
        <v>1</v>
      </c>
      <c r="B15" s="147" t="s">
        <v>61</v>
      </c>
      <c r="C15" s="148" t="s">
        <v>390</v>
      </c>
      <c r="D15" s="147" t="s">
        <v>391</v>
      </c>
      <c r="E15" s="114">
        <v>1</v>
      </c>
      <c r="F15" s="66"/>
      <c r="G15" s="63"/>
      <c r="H15" s="46">
        <f t="shared" ref="H15:H33" si="0">ROUND(F15*G15,2)</f>
        <v>0</v>
      </c>
      <c r="I15" s="63"/>
      <c r="J15" s="63"/>
      <c r="K15" s="47">
        <f t="shared" ref="K15:K33" si="1">SUM(H15:J15)</f>
        <v>0</v>
      </c>
      <c r="L15" s="48">
        <f t="shared" ref="L15:L33" si="2">ROUND(E15*F15,2)</f>
        <v>0</v>
      </c>
      <c r="M15" s="46">
        <f t="shared" ref="M15:M33" si="3">ROUND(H15*E15,2)</f>
        <v>0</v>
      </c>
      <c r="N15" s="46">
        <f t="shared" ref="N15:N33" si="4">ROUND(I15*E15,2)</f>
        <v>0</v>
      </c>
      <c r="O15" s="46">
        <f t="shared" ref="O15:O33" si="5">ROUND(J15*E15,2)</f>
        <v>0</v>
      </c>
      <c r="P15" s="47">
        <f t="shared" ref="P15:P33" si="6">SUM(M15:O15)</f>
        <v>0</v>
      </c>
    </row>
    <row r="16" spans="1:16" ht="12.75" x14ac:dyDescent="0.2">
      <c r="A16" s="146">
        <v>2</v>
      </c>
      <c r="B16" s="147" t="s">
        <v>61</v>
      </c>
      <c r="C16" s="148" t="s">
        <v>449</v>
      </c>
      <c r="D16" s="147" t="s">
        <v>69</v>
      </c>
      <c r="E16" s="152">
        <v>8</v>
      </c>
      <c r="F16" s="66"/>
      <c r="G16" s="63"/>
      <c r="H16" s="46">
        <f t="shared" si="0"/>
        <v>0</v>
      </c>
      <c r="I16" s="63"/>
      <c r="J16" s="63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25.5" x14ac:dyDescent="0.2">
      <c r="A17" s="146">
        <v>3</v>
      </c>
      <c r="B17" s="147" t="s">
        <v>61</v>
      </c>
      <c r="C17" s="148" t="s">
        <v>450</v>
      </c>
      <c r="D17" s="147" t="s">
        <v>63</v>
      </c>
      <c r="E17" s="152">
        <v>90</v>
      </c>
      <c r="F17" s="66"/>
      <c r="G17" s="63"/>
      <c r="H17" s="46">
        <f t="shared" si="0"/>
        <v>0</v>
      </c>
      <c r="I17" s="63"/>
      <c r="J17" s="63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25.5" x14ac:dyDescent="0.2">
      <c r="A18" s="146">
        <v>4</v>
      </c>
      <c r="B18" s="147" t="s">
        <v>61</v>
      </c>
      <c r="C18" s="148" t="s">
        <v>451</v>
      </c>
      <c r="D18" s="147" t="s">
        <v>63</v>
      </c>
      <c r="E18" s="152">
        <v>15</v>
      </c>
      <c r="F18" s="66"/>
      <c r="G18" s="63"/>
      <c r="H18" s="46">
        <f t="shared" si="0"/>
        <v>0</v>
      </c>
      <c r="I18" s="63"/>
      <c r="J18" s="63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12.75" x14ac:dyDescent="0.2">
      <c r="A19" s="146">
        <v>5</v>
      </c>
      <c r="B19" s="147" t="s">
        <v>61</v>
      </c>
      <c r="C19" s="148" t="s">
        <v>452</v>
      </c>
      <c r="D19" s="147" t="s">
        <v>69</v>
      </c>
      <c r="E19" s="152">
        <v>1</v>
      </c>
      <c r="F19" s="66"/>
      <c r="G19" s="63"/>
      <c r="H19" s="46">
        <f t="shared" si="0"/>
        <v>0</v>
      </c>
      <c r="I19" s="63"/>
      <c r="J19" s="63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12.75" x14ac:dyDescent="0.2">
      <c r="A20" s="146">
        <v>6</v>
      </c>
      <c r="B20" s="147" t="s">
        <v>61</v>
      </c>
      <c r="C20" s="148" t="s">
        <v>453</v>
      </c>
      <c r="D20" s="147" t="s">
        <v>65</v>
      </c>
      <c r="E20" s="152">
        <v>20</v>
      </c>
      <c r="F20" s="66"/>
      <c r="G20" s="63"/>
      <c r="H20" s="46">
        <f t="shared" si="0"/>
        <v>0</v>
      </c>
      <c r="I20" s="63"/>
      <c r="J20" s="63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12.75" x14ac:dyDescent="0.2">
      <c r="A21" s="146">
        <v>7</v>
      </c>
      <c r="B21" s="147" t="s">
        <v>61</v>
      </c>
      <c r="C21" s="148" t="s">
        <v>454</v>
      </c>
      <c r="D21" s="147" t="s">
        <v>65</v>
      </c>
      <c r="E21" s="152">
        <v>8</v>
      </c>
      <c r="F21" s="66"/>
      <c r="G21" s="63"/>
      <c r="H21" s="46">
        <f t="shared" si="0"/>
        <v>0</v>
      </c>
      <c r="I21" s="63"/>
      <c r="J21" s="63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12.75" x14ac:dyDescent="0.2">
      <c r="A22" s="146">
        <v>8</v>
      </c>
      <c r="B22" s="147" t="s">
        <v>61</v>
      </c>
      <c r="C22" s="148" t="s">
        <v>455</v>
      </c>
      <c r="D22" s="147" t="s">
        <v>63</v>
      </c>
      <c r="E22" s="152">
        <v>90</v>
      </c>
      <c r="F22" s="66"/>
      <c r="G22" s="63"/>
      <c r="H22" s="46">
        <f t="shared" si="0"/>
        <v>0</v>
      </c>
      <c r="I22" s="63"/>
      <c r="J22" s="63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12.75" x14ac:dyDescent="0.2">
      <c r="A23" s="146">
        <v>9</v>
      </c>
      <c r="B23" s="147" t="s">
        <v>61</v>
      </c>
      <c r="C23" s="148" t="s">
        <v>456</v>
      </c>
      <c r="D23" s="147" t="s">
        <v>65</v>
      </c>
      <c r="E23" s="152">
        <v>4</v>
      </c>
      <c r="F23" s="66"/>
      <c r="G23" s="63"/>
      <c r="H23" s="46">
        <f t="shared" si="0"/>
        <v>0</v>
      </c>
      <c r="I23" s="63"/>
      <c r="J23" s="63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12.75" x14ac:dyDescent="0.2">
      <c r="A24" s="146">
        <v>10</v>
      </c>
      <c r="B24" s="147" t="s">
        <v>61</v>
      </c>
      <c r="C24" s="148" t="s">
        <v>457</v>
      </c>
      <c r="D24" s="147" t="s">
        <v>65</v>
      </c>
      <c r="E24" s="152">
        <v>4</v>
      </c>
      <c r="F24" s="66"/>
      <c r="G24" s="63"/>
      <c r="H24" s="46">
        <f t="shared" si="0"/>
        <v>0</v>
      </c>
      <c r="I24" s="63"/>
      <c r="J24" s="63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12.75" x14ac:dyDescent="0.2">
      <c r="A25" s="146">
        <v>11</v>
      </c>
      <c r="B25" s="147" t="s">
        <v>61</v>
      </c>
      <c r="C25" s="148" t="s">
        <v>458</v>
      </c>
      <c r="D25" s="147" t="s">
        <v>459</v>
      </c>
      <c r="E25" s="152">
        <v>20</v>
      </c>
      <c r="F25" s="66"/>
      <c r="G25" s="63"/>
      <c r="H25" s="46">
        <f t="shared" si="0"/>
        <v>0</v>
      </c>
      <c r="I25" s="63"/>
      <c r="J25" s="63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12.75" x14ac:dyDescent="0.2">
      <c r="A26" s="146">
        <v>12</v>
      </c>
      <c r="B26" s="147" t="s">
        <v>61</v>
      </c>
      <c r="C26" s="94" t="s">
        <v>460</v>
      </c>
      <c r="D26" s="147" t="s">
        <v>69</v>
      </c>
      <c r="E26" s="152">
        <f>4*5</f>
        <v>20</v>
      </c>
      <c r="F26" s="66"/>
      <c r="G26" s="63"/>
      <c r="H26" s="46">
        <f t="shared" si="0"/>
        <v>0</v>
      </c>
      <c r="I26" s="63"/>
      <c r="J26" s="63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12.75" x14ac:dyDescent="0.2">
      <c r="A27" s="146">
        <v>13</v>
      </c>
      <c r="B27" s="147" t="s">
        <v>61</v>
      </c>
      <c r="C27" s="148" t="s">
        <v>461</v>
      </c>
      <c r="D27" s="147" t="s">
        <v>459</v>
      </c>
      <c r="E27" s="152">
        <v>20</v>
      </c>
      <c r="F27" s="66"/>
      <c r="G27" s="63"/>
      <c r="H27" s="46">
        <f t="shared" si="0"/>
        <v>0</v>
      </c>
      <c r="I27" s="63"/>
      <c r="J27" s="63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25.5" x14ac:dyDescent="0.2">
      <c r="A28" s="146">
        <v>14</v>
      </c>
      <c r="B28" s="147" t="s">
        <v>61</v>
      </c>
      <c r="C28" s="94" t="s">
        <v>462</v>
      </c>
      <c r="D28" s="147" t="s">
        <v>65</v>
      </c>
      <c r="E28" s="152">
        <f>6*4</f>
        <v>24</v>
      </c>
      <c r="F28" s="66"/>
      <c r="G28" s="63"/>
      <c r="H28" s="46">
        <f t="shared" si="0"/>
        <v>0</v>
      </c>
      <c r="I28" s="63"/>
      <c r="J28" s="63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12.75" x14ac:dyDescent="0.2">
      <c r="A29" s="146">
        <v>15</v>
      </c>
      <c r="B29" s="147" t="s">
        <v>61</v>
      </c>
      <c r="C29" s="148" t="s">
        <v>463</v>
      </c>
      <c r="D29" s="147" t="s">
        <v>74</v>
      </c>
      <c r="E29" s="152">
        <f>4*3.5*1.5</f>
        <v>21</v>
      </c>
      <c r="F29" s="66"/>
      <c r="G29" s="63"/>
      <c r="H29" s="46">
        <f t="shared" si="0"/>
        <v>0</v>
      </c>
      <c r="I29" s="63"/>
      <c r="J29" s="63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12.75" x14ac:dyDescent="0.2">
      <c r="A30" s="146">
        <v>16</v>
      </c>
      <c r="B30" s="147" t="s">
        <v>61</v>
      </c>
      <c r="C30" s="148" t="s">
        <v>464</v>
      </c>
      <c r="D30" s="147" t="s">
        <v>459</v>
      </c>
      <c r="E30" s="152">
        <v>4</v>
      </c>
      <c r="F30" s="66"/>
      <c r="G30" s="63"/>
      <c r="H30" s="46">
        <f t="shared" si="0"/>
        <v>0</v>
      </c>
      <c r="I30" s="63"/>
      <c r="J30" s="63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12.75" x14ac:dyDescent="0.2">
      <c r="A31" s="146">
        <v>17</v>
      </c>
      <c r="B31" s="147" t="s">
        <v>61</v>
      </c>
      <c r="C31" s="94" t="s">
        <v>438</v>
      </c>
      <c r="D31" s="147" t="s">
        <v>69</v>
      </c>
      <c r="E31" s="152">
        <v>1</v>
      </c>
      <c r="F31" s="66"/>
      <c r="G31" s="63"/>
      <c r="H31" s="46">
        <f t="shared" si="0"/>
        <v>0</v>
      </c>
      <c r="I31" s="63"/>
      <c r="J31" s="63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12.75" x14ac:dyDescent="0.2">
      <c r="A32" s="146">
        <v>18</v>
      </c>
      <c r="B32" s="147" t="s">
        <v>61</v>
      </c>
      <c r="C32" s="148" t="s">
        <v>203</v>
      </c>
      <c r="D32" s="151" t="s">
        <v>69</v>
      </c>
      <c r="E32" s="152">
        <v>1</v>
      </c>
      <c r="F32" s="66"/>
      <c r="G32" s="63"/>
      <c r="H32" s="46">
        <f t="shared" si="0"/>
        <v>0</v>
      </c>
      <c r="I32" s="63"/>
      <c r="J32" s="63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13.5" thickBot="1" x14ac:dyDescent="0.25">
      <c r="A33" s="146">
        <v>19</v>
      </c>
      <c r="B33" s="147" t="s">
        <v>61</v>
      </c>
      <c r="C33" s="148" t="s">
        <v>433</v>
      </c>
      <c r="D33" s="151" t="s">
        <v>69</v>
      </c>
      <c r="E33" s="152">
        <v>1</v>
      </c>
      <c r="F33" s="66"/>
      <c r="G33" s="63"/>
      <c r="H33" s="46">
        <f t="shared" si="0"/>
        <v>0</v>
      </c>
      <c r="I33" s="63"/>
      <c r="J33" s="63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12" thickBot="1" x14ac:dyDescent="0.25">
      <c r="A34" s="239" t="s">
        <v>148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1"/>
      <c r="L34" s="67">
        <f>SUM(L14:L33)</f>
        <v>0</v>
      </c>
      <c r="M34" s="68">
        <f>SUM(M14:M33)</f>
        <v>0</v>
      </c>
      <c r="N34" s="68">
        <f>SUM(N14:N33)</f>
        <v>0</v>
      </c>
      <c r="O34" s="68">
        <f>SUM(O14:O33)</f>
        <v>0</v>
      </c>
      <c r="P34" s="69">
        <f>SUM(P14:P33)</f>
        <v>0</v>
      </c>
    </row>
    <row r="35" spans="1:16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x14ac:dyDescent="0.2">
      <c r="A37" s="1" t="s">
        <v>14</v>
      </c>
      <c r="B37" s="16"/>
      <c r="C37" s="238">
        <f>'Kops a'!C36:H36</f>
        <v>0</v>
      </c>
      <c r="D37" s="238"/>
      <c r="E37" s="238"/>
      <c r="F37" s="238"/>
      <c r="G37" s="238"/>
      <c r="H37" s="238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16"/>
      <c r="B38" s="16"/>
      <c r="C38" s="175" t="s">
        <v>15</v>
      </c>
      <c r="D38" s="175"/>
      <c r="E38" s="175"/>
      <c r="F38" s="175"/>
      <c r="G38" s="175"/>
      <c r="H38" s="175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2">
      <c r="A40" s="84" t="str">
        <f>'Kops a'!A39</f>
        <v>Tāme sastādīta 2020. gada ________________</v>
      </c>
      <c r="B40" s="85"/>
      <c r="C40" s="85"/>
      <c r="D40" s="85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2">
      <c r="A42" s="1" t="s">
        <v>37</v>
      </c>
      <c r="B42" s="16"/>
      <c r="C42" s="238">
        <f>'Kops a'!C41:H41</f>
        <v>0</v>
      </c>
      <c r="D42" s="238"/>
      <c r="E42" s="238"/>
      <c r="F42" s="238"/>
      <c r="G42" s="238"/>
      <c r="H42" s="238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16"/>
      <c r="B43" s="16"/>
      <c r="C43" s="175" t="s">
        <v>15</v>
      </c>
      <c r="D43" s="175"/>
      <c r="E43" s="175"/>
      <c r="F43" s="175"/>
      <c r="G43" s="175"/>
      <c r="H43" s="175"/>
      <c r="I43" s="16"/>
      <c r="J43" s="16"/>
      <c r="K43" s="16"/>
      <c r="L43" s="16"/>
      <c r="M43" s="16"/>
      <c r="N43" s="16"/>
      <c r="O43" s="16"/>
      <c r="P43" s="16"/>
    </row>
    <row r="44" spans="1:16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x14ac:dyDescent="0.2">
      <c r="A45" s="84" t="s">
        <v>54</v>
      </c>
      <c r="B45" s="85"/>
      <c r="C45" s="89">
        <f>'Kops a'!C44</f>
        <v>0</v>
      </c>
      <c r="D45" s="49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</sheetData>
  <mergeCells count="22">
    <mergeCell ref="C43:H43"/>
    <mergeCell ref="C4:I4"/>
    <mergeCell ref="F12:K12"/>
    <mergeCell ref="A9:F9"/>
    <mergeCell ref="J9:M9"/>
    <mergeCell ref="D8:L8"/>
    <mergeCell ref="A34:K34"/>
    <mergeCell ref="C37:H37"/>
    <mergeCell ref="C38:H38"/>
    <mergeCell ref="C42:H4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G33 I15:J33">
    <cfRule type="cellIs" dxfId="38" priority="26" operator="equal">
      <formula>0</formula>
    </cfRule>
  </conditionalFormatting>
  <conditionalFormatting sqref="N9:O9 H14:H33 K14:P33">
    <cfRule type="cellIs" dxfId="37" priority="25" operator="equal">
      <formula>0</formula>
    </cfRule>
  </conditionalFormatting>
  <conditionalFormatting sqref="A9:F9">
    <cfRule type="containsText" dxfId="36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5" priority="22" operator="equal">
      <formula>0</formula>
    </cfRule>
  </conditionalFormatting>
  <conditionalFormatting sqref="O10">
    <cfRule type="cellIs" dxfId="34" priority="21" operator="equal">
      <formula>"20__. gada __. _________"</formula>
    </cfRule>
  </conditionalFormatting>
  <conditionalFormatting sqref="A34:K34">
    <cfRule type="containsText" dxfId="33" priority="20" operator="containsText" text="Tiešās izmaksas kopā, t. sk. darba devēja sociālais nodoklis __.__% ">
      <formula>NOT(ISERROR(SEARCH("Tiešās izmaksas kopā, t. sk. darba devēja sociālais nodoklis __.__% ",A34)))</formula>
    </cfRule>
  </conditionalFormatting>
  <conditionalFormatting sqref="L34:P34">
    <cfRule type="cellIs" dxfId="32" priority="15" operator="equal">
      <formula>0</formula>
    </cfRule>
  </conditionalFormatting>
  <conditionalFormatting sqref="C4:I4">
    <cfRule type="cellIs" dxfId="31" priority="14" operator="equal">
      <formula>0</formula>
    </cfRule>
  </conditionalFormatting>
  <conditionalFormatting sqref="D5:L8">
    <cfRule type="cellIs" dxfId="30" priority="11" operator="equal">
      <formula>0</formula>
    </cfRule>
  </conditionalFormatting>
  <conditionalFormatting sqref="A14:B14 D14:G14">
    <cfRule type="cellIs" dxfId="29" priority="10" operator="equal">
      <formula>0</formula>
    </cfRule>
  </conditionalFormatting>
  <conditionalFormatting sqref="C14">
    <cfRule type="cellIs" dxfId="28" priority="9" operator="equal">
      <formula>0</formula>
    </cfRule>
  </conditionalFormatting>
  <conditionalFormatting sqref="I14:J14">
    <cfRule type="cellIs" dxfId="27" priority="8" operator="equal">
      <formula>0</formula>
    </cfRule>
  </conditionalFormatting>
  <conditionalFormatting sqref="P10">
    <cfRule type="cellIs" dxfId="26" priority="7" operator="equal">
      <formula>"20__. gada __. _________"</formula>
    </cfRule>
  </conditionalFormatting>
  <conditionalFormatting sqref="C42:H42">
    <cfRule type="cellIs" dxfId="25" priority="4" operator="equal">
      <formula>0</formula>
    </cfRule>
  </conditionalFormatting>
  <conditionalFormatting sqref="C37:H37">
    <cfRule type="cellIs" dxfId="24" priority="3" operator="equal">
      <formula>0</formula>
    </cfRule>
  </conditionalFormatting>
  <conditionalFormatting sqref="C42:H42 C45 C37:H37">
    <cfRule type="cellIs" dxfId="23" priority="2" operator="equal">
      <formula>0</formula>
    </cfRule>
  </conditionalFormatting>
  <conditionalFormatting sqref="D1">
    <cfRule type="cellIs" dxfId="22" priority="1" operator="equal">
      <formula>0</formula>
    </cfRule>
  </conditionalFormatting>
  <pageMargins left="0.7" right="0.7" top="0.75" bottom="0.75" header="0.3" footer="0.3"/>
  <pageSetup paperSize="9" scale="90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FF7EA908-55EC-4C43-BFD3-676EB2F59EFD}">
            <xm:f>NOT(ISERROR(SEARCH("Tāme sastādīta ____. gada ___. ______________",A40)))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  <x14:conditionalFormatting xmlns:xm="http://schemas.microsoft.com/office/excel/2006/main">
          <x14:cfRule type="containsText" priority="5" operator="containsText" id="{7D30F4F9-54F3-4EAD-9065-3BE0F6D67384}">
            <xm:f>NOT(ISERROR(SEARCH("Sertifikāta Nr. _________________________________",A45)))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P47"/>
  <sheetViews>
    <sheetView view="pageBreakPreview" zoomScale="60" zoomScaleNormal="100" workbookViewId="0">
      <selection activeCell="T28" sqref="T28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a'!A26</f>
        <v>12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221" t="s">
        <v>465</v>
      </c>
      <c r="D2" s="221"/>
      <c r="E2" s="221"/>
      <c r="F2" s="221"/>
      <c r="G2" s="221"/>
      <c r="H2" s="221"/>
      <c r="I2" s="221"/>
      <c r="J2" s="28"/>
    </row>
    <row r="3" spans="1:16" x14ac:dyDescent="0.2">
      <c r="A3" s="29"/>
      <c r="B3" s="29"/>
      <c r="C3" s="184" t="s">
        <v>17</v>
      </c>
      <c r="D3" s="184"/>
      <c r="E3" s="184"/>
      <c r="F3" s="184"/>
      <c r="G3" s="184"/>
      <c r="H3" s="184"/>
      <c r="I3" s="184"/>
      <c r="J3" s="29"/>
    </row>
    <row r="4" spans="1:16" x14ac:dyDescent="0.2">
      <c r="A4" s="29"/>
      <c r="B4" s="29"/>
      <c r="C4" s="222" t="s">
        <v>52</v>
      </c>
      <c r="D4" s="222"/>
      <c r="E4" s="222"/>
      <c r="F4" s="222"/>
      <c r="G4" s="222"/>
      <c r="H4" s="222"/>
      <c r="I4" s="222"/>
      <c r="J4" s="29"/>
    </row>
    <row r="5" spans="1:16" x14ac:dyDescent="0.2">
      <c r="A5" s="22"/>
      <c r="B5" s="22"/>
      <c r="C5" s="26" t="s">
        <v>5</v>
      </c>
      <c r="D5" s="235" t="str">
        <f>'Kops a'!D6</f>
        <v>DAUDZDZĪVOKĻU DZĪVOJAMĀ ĒKA</v>
      </c>
      <c r="E5" s="235"/>
      <c r="F5" s="235"/>
      <c r="G5" s="235"/>
      <c r="H5" s="235"/>
      <c r="I5" s="235"/>
      <c r="J5" s="235"/>
      <c r="K5" s="235"/>
      <c r="L5" s="235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235" t="str">
        <f>'Kops a'!D7</f>
        <v>ENERGOEFEKTIVITĀTES PAAUGSTINĀŠANA DAUDZDZĪVOKĻU DZĪVOJAMAI ĒKAI</v>
      </c>
      <c r="E6" s="235"/>
      <c r="F6" s="235"/>
      <c r="G6" s="235"/>
      <c r="H6" s="235"/>
      <c r="I6" s="235"/>
      <c r="J6" s="235"/>
      <c r="K6" s="235"/>
      <c r="L6" s="235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235" t="str">
        <f>'Kops a'!D8</f>
        <v>Jelgavas iela 20, Olaine</v>
      </c>
      <c r="E7" s="235"/>
      <c r="F7" s="235"/>
      <c r="G7" s="235"/>
      <c r="H7" s="235"/>
      <c r="I7" s="235"/>
      <c r="J7" s="235"/>
      <c r="K7" s="235"/>
      <c r="L7" s="235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235" t="str">
        <f>'Kops a'!D9</f>
        <v>AS OŪS 2020/26</v>
      </c>
      <c r="E8" s="235"/>
      <c r="F8" s="235"/>
      <c r="G8" s="235"/>
      <c r="H8" s="235"/>
      <c r="I8" s="235"/>
      <c r="J8" s="235"/>
      <c r="K8" s="235"/>
      <c r="L8" s="235"/>
      <c r="M8" s="16"/>
      <c r="N8" s="16"/>
      <c r="O8" s="16"/>
      <c r="P8" s="16"/>
    </row>
    <row r="9" spans="1:16" ht="11.25" customHeight="1" x14ac:dyDescent="0.2">
      <c r="A9" s="223" t="s">
        <v>466</v>
      </c>
      <c r="B9" s="223"/>
      <c r="C9" s="223"/>
      <c r="D9" s="223"/>
      <c r="E9" s="223"/>
      <c r="F9" s="223"/>
      <c r="G9" s="30"/>
      <c r="H9" s="30"/>
      <c r="I9" s="30"/>
      <c r="J9" s="227" t="s">
        <v>39</v>
      </c>
      <c r="K9" s="227"/>
      <c r="L9" s="227"/>
      <c r="M9" s="227"/>
      <c r="N9" s="234">
        <f>P35</f>
        <v>0</v>
      </c>
      <c r="O9" s="234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7"/>
      <c r="P10" s="86" t="str">
        <f>A41</f>
        <v>Tāme sastādīta 2020. gada ________________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95" t="s">
        <v>23</v>
      </c>
      <c r="B12" s="229" t="s">
        <v>40</v>
      </c>
      <c r="C12" s="225" t="s">
        <v>41</v>
      </c>
      <c r="D12" s="232" t="s">
        <v>42</v>
      </c>
      <c r="E12" s="236" t="s">
        <v>43</v>
      </c>
      <c r="F12" s="224" t="s">
        <v>44</v>
      </c>
      <c r="G12" s="225"/>
      <c r="H12" s="225"/>
      <c r="I12" s="225"/>
      <c r="J12" s="225"/>
      <c r="K12" s="226"/>
      <c r="L12" s="224" t="s">
        <v>45</v>
      </c>
      <c r="M12" s="225"/>
      <c r="N12" s="225"/>
      <c r="O12" s="225"/>
      <c r="P12" s="226"/>
    </row>
    <row r="13" spans="1:16" ht="126.75" customHeight="1" thickBot="1" x14ac:dyDescent="0.25">
      <c r="A13" s="228"/>
      <c r="B13" s="230"/>
      <c r="C13" s="231"/>
      <c r="D13" s="233"/>
      <c r="E13" s="23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ht="12.75" x14ac:dyDescent="0.2">
      <c r="A14" s="120"/>
      <c r="B14" s="121"/>
      <c r="C14" s="122" t="s">
        <v>467</v>
      </c>
      <c r="D14" s="123"/>
      <c r="E14" s="124"/>
      <c r="F14" s="66"/>
      <c r="G14" s="63"/>
      <c r="H14" s="63">
        <f>ROUND(F14*G14,2)</f>
        <v>0</v>
      </c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12.75" x14ac:dyDescent="0.2">
      <c r="A15" s="125">
        <v>1</v>
      </c>
      <c r="B15" s="112" t="s">
        <v>61</v>
      </c>
      <c r="C15" s="113" t="s">
        <v>468</v>
      </c>
      <c r="D15" s="112" t="s">
        <v>65</v>
      </c>
      <c r="E15" s="114">
        <v>1</v>
      </c>
      <c r="F15" s="66"/>
      <c r="G15" s="63"/>
      <c r="H15" s="46">
        <f t="shared" ref="H15:H34" si="0">ROUND(F15*G15,2)</f>
        <v>0</v>
      </c>
      <c r="I15" s="63"/>
      <c r="J15" s="63"/>
      <c r="K15" s="47">
        <f t="shared" ref="K15:K34" si="1">SUM(H15:J15)</f>
        <v>0</v>
      </c>
      <c r="L15" s="48">
        <f t="shared" ref="L15:L34" si="2">ROUND(E15*F15,2)</f>
        <v>0</v>
      </c>
      <c r="M15" s="46">
        <f t="shared" ref="M15:M34" si="3">ROUND(H15*E15,2)</f>
        <v>0</v>
      </c>
      <c r="N15" s="46">
        <f t="shared" ref="N15:N34" si="4">ROUND(I15*E15,2)</f>
        <v>0</v>
      </c>
      <c r="O15" s="46">
        <f t="shared" ref="O15:O34" si="5">ROUND(J15*E15,2)</f>
        <v>0</v>
      </c>
      <c r="P15" s="47">
        <f t="shared" ref="P15:P34" si="6">SUM(M15:O15)</f>
        <v>0</v>
      </c>
    </row>
    <row r="16" spans="1:16" ht="25.5" x14ac:dyDescent="0.2">
      <c r="A16" s="125">
        <v>2</v>
      </c>
      <c r="B16" s="112" t="s">
        <v>61</v>
      </c>
      <c r="C16" s="113" t="s">
        <v>469</v>
      </c>
      <c r="D16" s="112" t="s">
        <v>470</v>
      </c>
      <c r="E16" s="114">
        <v>116</v>
      </c>
      <c r="F16" s="66"/>
      <c r="G16" s="63"/>
      <c r="H16" s="46">
        <f t="shared" si="0"/>
        <v>0</v>
      </c>
      <c r="I16" s="63"/>
      <c r="J16" s="63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12.75" x14ac:dyDescent="0.2">
      <c r="A17" s="125">
        <v>3</v>
      </c>
      <c r="B17" s="112" t="s">
        <v>61</v>
      </c>
      <c r="C17" s="113" t="s">
        <v>471</v>
      </c>
      <c r="D17" s="112" t="s">
        <v>470</v>
      </c>
      <c r="E17" s="114">
        <v>36</v>
      </c>
      <c r="F17" s="66"/>
      <c r="G17" s="63"/>
      <c r="H17" s="46">
        <f t="shared" si="0"/>
        <v>0</v>
      </c>
      <c r="I17" s="63"/>
      <c r="J17" s="63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12.75" x14ac:dyDescent="0.2">
      <c r="A18" s="125">
        <v>4</v>
      </c>
      <c r="B18" s="112" t="s">
        <v>61</v>
      </c>
      <c r="C18" s="113" t="s">
        <v>472</v>
      </c>
      <c r="D18" s="112" t="s">
        <v>470</v>
      </c>
      <c r="E18" s="114">
        <v>15</v>
      </c>
      <c r="F18" s="66"/>
      <c r="G18" s="63"/>
      <c r="H18" s="46">
        <f t="shared" si="0"/>
        <v>0</v>
      </c>
      <c r="I18" s="63"/>
      <c r="J18" s="63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12.75" x14ac:dyDescent="0.2">
      <c r="A19" s="125">
        <v>5</v>
      </c>
      <c r="B19" s="112" t="s">
        <v>61</v>
      </c>
      <c r="C19" s="113" t="s">
        <v>473</v>
      </c>
      <c r="D19" s="112" t="s">
        <v>470</v>
      </c>
      <c r="E19" s="114">
        <v>15</v>
      </c>
      <c r="F19" s="66"/>
      <c r="G19" s="63"/>
      <c r="H19" s="46">
        <f t="shared" si="0"/>
        <v>0</v>
      </c>
      <c r="I19" s="63"/>
      <c r="J19" s="63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12.75" x14ac:dyDescent="0.2">
      <c r="A20" s="125">
        <v>6</v>
      </c>
      <c r="B20" s="112" t="s">
        <v>61</v>
      </c>
      <c r="C20" s="113" t="s">
        <v>474</v>
      </c>
      <c r="D20" s="112" t="s">
        <v>65</v>
      </c>
      <c r="E20" s="114">
        <v>6</v>
      </c>
      <c r="F20" s="66"/>
      <c r="G20" s="63"/>
      <c r="H20" s="46">
        <f t="shared" si="0"/>
        <v>0</v>
      </c>
      <c r="I20" s="63"/>
      <c r="J20" s="63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12.75" x14ac:dyDescent="0.2">
      <c r="A21" s="125">
        <v>7</v>
      </c>
      <c r="B21" s="112" t="s">
        <v>61</v>
      </c>
      <c r="C21" s="113" t="s">
        <v>475</v>
      </c>
      <c r="D21" s="112" t="s">
        <v>476</v>
      </c>
      <c r="E21" s="114">
        <v>1</v>
      </c>
      <c r="F21" s="66"/>
      <c r="G21" s="63"/>
      <c r="H21" s="46">
        <f t="shared" si="0"/>
        <v>0</v>
      </c>
      <c r="I21" s="63"/>
      <c r="J21" s="63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12.75" x14ac:dyDescent="0.2">
      <c r="A22" s="125">
        <v>8</v>
      </c>
      <c r="B22" s="112" t="s">
        <v>61</v>
      </c>
      <c r="C22" s="113" t="s">
        <v>477</v>
      </c>
      <c r="D22" s="112" t="s">
        <v>476</v>
      </c>
      <c r="E22" s="114">
        <v>1</v>
      </c>
      <c r="F22" s="66"/>
      <c r="G22" s="63"/>
      <c r="H22" s="46">
        <f t="shared" si="0"/>
        <v>0</v>
      </c>
      <c r="I22" s="63"/>
      <c r="J22" s="63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12.75" x14ac:dyDescent="0.2">
      <c r="A23" s="141"/>
      <c r="B23" s="142"/>
      <c r="C23" s="143" t="s">
        <v>478</v>
      </c>
      <c r="D23" s="144"/>
      <c r="E23" s="153"/>
      <c r="F23" s="66"/>
      <c r="G23" s="63"/>
      <c r="H23" s="46">
        <f t="shared" si="0"/>
        <v>0</v>
      </c>
      <c r="I23" s="63"/>
      <c r="J23" s="63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12.75" x14ac:dyDescent="0.2">
      <c r="A24" s="125">
        <v>1</v>
      </c>
      <c r="B24" s="112" t="s">
        <v>61</v>
      </c>
      <c r="C24" s="113" t="s">
        <v>479</v>
      </c>
      <c r="D24" s="112" t="s">
        <v>65</v>
      </c>
      <c r="E24" s="114">
        <v>1</v>
      </c>
      <c r="F24" s="66"/>
      <c r="G24" s="63"/>
      <c r="H24" s="46">
        <f t="shared" si="0"/>
        <v>0</v>
      </c>
      <c r="I24" s="63"/>
      <c r="J24" s="63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12.75" x14ac:dyDescent="0.2">
      <c r="A25" s="125">
        <v>2</v>
      </c>
      <c r="B25" s="112" t="s">
        <v>61</v>
      </c>
      <c r="C25" s="113" t="s">
        <v>480</v>
      </c>
      <c r="D25" s="112" t="s">
        <v>476</v>
      </c>
      <c r="E25" s="114">
        <v>1</v>
      </c>
      <c r="F25" s="66"/>
      <c r="G25" s="63"/>
      <c r="H25" s="46">
        <f t="shared" si="0"/>
        <v>0</v>
      </c>
      <c r="I25" s="63"/>
      <c r="J25" s="63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12.75" x14ac:dyDescent="0.2">
      <c r="A26" s="125">
        <v>3</v>
      </c>
      <c r="B26" s="112" t="s">
        <v>61</v>
      </c>
      <c r="C26" s="113" t="s">
        <v>481</v>
      </c>
      <c r="D26" s="112" t="s">
        <v>470</v>
      </c>
      <c r="E26" s="114">
        <v>116</v>
      </c>
      <c r="F26" s="66"/>
      <c r="G26" s="63"/>
      <c r="H26" s="46">
        <f t="shared" si="0"/>
        <v>0</v>
      </c>
      <c r="I26" s="63"/>
      <c r="J26" s="63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25.5" x14ac:dyDescent="0.2">
      <c r="A27" s="125">
        <v>4</v>
      </c>
      <c r="B27" s="112" t="s">
        <v>61</v>
      </c>
      <c r="C27" s="113" t="s">
        <v>482</v>
      </c>
      <c r="D27" s="112" t="s">
        <v>470</v>
      </c>
      <c r="E27" s="114">
        <v>36</v>
      </c>
      <c r="F27" s="66"/>
      <c r="G27" s="63"/>
      <c r="H27" s="46">
        <f t="shared" si="0"/>
        <v>0</v>
      </c>
      <c r="I27" s="63"/>
      <c r="J27" s="63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12.75" x14ac:dyDescent="0.2">
      <c r="A28" s="125">
        <v>5</v>
      </c>
      <c r="B28" s="112" t="s">
        <v>61</v>
      </c>
      <c r="C28" s="113" t="s">
        <v>483</v>
      </c>
      <c r="D28" s="112" t="s">
        <v>470</v>
      </c>
      <c r="E28" s="114">
        <v>15</v>
      </c>
      <c r="F28" s="66"/>
      <c r="G28" s="63"/>
      <c r="H28" s="46">
        <f t="shared" si="0"/>
        <v>0</v>
      </c>
      <c r="I28" s="63"/>
      <c r="J28" s="63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12.75" x14ac:dyDescent="0.2">
      <c r="A29" s="125">
        <v>6</v>
      </c>
      <c r="B29" s="112" t="s">
        <v>61</v>
      </c>
      <c r="C29" s="113" t="s">
        <v>484</v>
      </c>
      <c r="D29" s="112" t="s">
        <v>65</v>
      </c>
      <c r="E29" s="114">
        <v>6</v>
      </c>
      <c r="F29" s="66"/>
      <c r="G29" s="63"/>
      <c r="H29" s="46">
        <f t="shared" si="0"/>
        <v>0</v>
      </c>
      <c r="I29" s="63"/>
      <c r="J29" s="63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12.75" x14ac:dyDescent="0.2">
      <c r="A30" s="125">
        <v>7</v>
      </c>
      <c r="B30" s="112" t="s">
        <v>61</v>
      </c>
      <c r="C30" s="113" t="s">
        <v>485</v>
      </c>
      <c r="D30" s="112" t="s">
        <v>65</v>
      </c>
      <c r="E30" s="114">
        <v>133</v>
      </c>
      <c r="F30" s="66"/>
      <c r="G30" s="63"/>
      <c r="H30" s="46">
        <f t="shared" si="0"/>
        <v>0</v>
      </c>
      <c r="I30" s="63"/>
      <c r="J30" s="63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25.5" x14ac:dyDescent="0.2">
      <c r="A31" s="125">
        <v>8</v>
      </c>
      <c r="B31" s="112" t="s">
        <v>61</v>
      </c>
      <c r="C31" s="113" t="s">
        <v>486</v>
      </c>
      <c r="D31" s="112" t="s">
        <v>65</v>
      </c>
      <c r="E31" s="114">
        <v>6</v>
      </c>
      <c r="F31" s="66"/>
      <c r="G31" s="63"/>
      <c r="H31" s="46">
        <f t="shared" si="0"/>
        <v>0</v>
      </c>
      <c r="I31" s="63"/>
      <c r="J31" s="63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12.75" x14ac:dyDescent="0.2">
      <c r="A32" s="125">
        <v>9</v>
      </c>
      <c r="B32" s="112" t="s">
        <v>61</v>
      </c>
      <c r="C32" s="113" t="s">
        <v>487</v>
      </c>
      <c r="D32" s="112" t="s">
        <v>65</v>
      </c>
      <c r="E32" s="114">
        <v>2</v>
      </c>
      <c r="F32" s="66"/>
      <c r="G32" s="63"/>
      <c r="H32" s="46">
        <f t="shared" si="0"/>
        <v>0</v>
      </c>
      <c r="I32" s="63"/>
      <c r="J32" s="63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25.5" x14ac:dyDescent="0.2">
      <c r="A33" s="125">
        <v>10</v>
      </c>
      <c r="B33" s="112" t="s">
        <v>61</v>
      </c>
      <c r="C33" s="113" t="s">
        <v>488</v>
      </c>
      <c r="D33" s="112" t="s">
        <v>65</v>
      </c>
      <c r="E33" s="114">
        <v>1</v>
      </c>
      <c r="F33" s="66"/>
      <c r="G33" s="63"/>
      <c r="H33" s="46">
        <f t="shared" si="0"/>
        <v>0</v>
      </c>
      <c r="I33" s="63"/>
      <c r="J33" s="63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13.5" thickBot="1" x14ac:dyDescent="0.25">
      <c r="A34" s="125">
        <v>11</v>
      </c>
      <c r="B34" s="112" t="s">
        <v>61</v>
      </c>
      <c r="C34" s="113" t="s">
        <v>489</v>
      </c>
      <c r="D34" s="112" t="s">
        <v>476</v>
      </c>
      <c r="E34" s="114">
        <v>1</v>
      </c>
      <c r="F34" s="66"/>
      <c r="G34" s="63"/>
      <c r="H34" s="46">
        <f t="shared" si="0"/>
        <v>0</v>
      </c>
      <c r="I34" s="63"/>
      <c r="J34" s="63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12" thickBot="1" x14ac:dyDescent="0.25">
      <c r="A35" s="239" t="s">
        <v>148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1"/>
      <c r="L35" s="67">
        <f>SUM(L14:L34)</f>
        <v>0</v>
      </c>
      <c r="M35" s="68">
        <f>SUM(M14:M34)</f>
        <v>0</v>
      </c>
      <c r="N35" s="68">
        <f>SUM(N14:N34)</f>
        <v>0</v>
      </c>
      <c r="O35" s="68">
        <f>SUM(O14:O34)</f>
        <v>0</v>
      </c>
      <c r="P35" s="69">
        <f>SUM(P14:P34)</f>
        <v>0</v>
      </c>
    </row>
    <row r="36" spans="1:16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1" t="s">
        <v>14</v>
      </c>
      <c r="B38" s="16"/>
      <c r="C38" s="238">
        <f>'Kops a'!C36:H36</f>
        <v>0</v>
      </c>
      <c r="D38" s="238"/>
      <c r="E38" s="238"/>
      <c r="F38" s="238"/>
      <c r="G38" s="238"/>
      <c r="H38" s="238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16"/>
      <c r="B39" s="16"/>
      <c r="C39" s="175" t="s">
        <v>15</v>
      </c>
      <c r="D39" s="175"/>
      <c r="E39" s="175"/>
      <c r="F39" s="175"/>
      <c r="G39" s="175"/>
      <c r="H39" s="175"/>
      <c r="I39" s="16"/>
      <c r="J39" s="16"/>
      <c r="K39" s="16"/>
      <c r="L39" s="16"/>
      <c r="M39" s="16"/>
      <c r="N39" s="16"/>
      <c r="O39" s="16"/>
      <c r="P39" s="16"/>
    </row>
    <row r="40" spans="1:16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2">
      <c r="A41" s="84" t="str">
        <f>'Kops a'!A39</f>
        <v>Tāme sastādīta 2020. gada ________________</v>
      </c>
      <c r="B41" s="85"/>
      <c r="C41" s="85"/>
      <c r="D41" s="85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1" t="s">
        <v>37</v>
      </c>
      <c r="B43" s="16"/>
      <c r="C43" s="238">
        <f>'Kops a'!C41:H41</f>
        <v>0</v>
      </c>
      <c r="D43" s="238"/>
      <c r="E43" s="238"/>
      <c r="F43" s="238"/>
      <c r="G43" s="238"/>
      <c r="H43" s="238"/>
      <c r="I43" s="16"/>
      <c r="J43" s="16"/>
      <c r="K43" s="16"/>
      <c r="L43" s="16"/>
      <c r="M43" s="16"/>
      <c r="N43" s="16"/>
      <c r="O43" s="16"/>
      <c r="P43" s="16"/>
    </row>
    <row r="44" spans="1:16" x14ac:dyDescent="0.2">
      <c r="A44" s="16"/>
      <c r="B44" s="16"/>
      <c r="C44" s="175" t="s">
        <v>15</v>
      </c>
      <c r="D44" s="175"/>
      <c r="E44" s="175"/>
      <c r="F44" s="175"/>
      <c r="G44" s="175"/>
      <c r="H44" s="175"/>
      <c r="I44" s="16"/>
      <c r="J44" s="16"/>
      <c r="K44" s="16"/>
      <c r="L44" s="16"/>
      <c r="M44" s="16"/>
      <c r="N44" s="16"/>
      <c r="O44" s="16"/>
      <c r="P44" s="16"/>
    </row>
    <row r="45" spans="1:16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2">
      <c r="A46" s="84" t="s">
        <v>54</v>
      </c>
      <c r="B46" s="85"/>
      <c r="C46" s="89">
        <f>'Kops a'!C44</f>
        <v>0</v>
      </c>
      <c r="D46" s="49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</sheetData>
  <mergeCells count="22">
    <mergeCell ref="C44:H44"/>
    <mergeCell ref="C4:I4"/>
    <mergeCell ref="F12:K12"/>
    <mergeCell ref="A9:F9"/>
    <mergeCell ref="J9:M9"/>
    <mergeCell ref="D8:L8"/>
    <mergeCell ref="A35:K35"/>
    <mergeCell ref="C38:H38"/>
    <mergeCell ref="C39:H39"/>
    <mergeCell ref="C43:H43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34 I15:J34 D15:G34">
    <cfRule type="cellIs" dxfId="19" priority="26" operator="equal">
      <formula>0</formula>
    </cfRule>
  </conditionalFormatting>
  <conditionalFormatting sqref="N9:O9">
    <cfRule type="cellIs" dxfId="18" priority="25" operator="equal">
      <formula>0</formula>
    </cfRule>
  </conditionalFormatting>
  <conditionalFormatting sqref="A9:F9">
    <cfRule type="containsText" dxfId="1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6" priority="22" operator="equal">
      <formula>0</formula>
    </cfRule>
  </conditionalFormatting>
  <conditionalFormatting sqref="O10">
    <cfRule type="cellIs" dxfId="15" priority="21" operator="equal">
      <formula>"20__. gada __. _________"</formula>
    </cfRule>
  </conditionalFormatting>
  <conditionalFormatting sqref="A35:K35">
    <cfRule type="containsText" dxfId="14" priority="20" operator="containsText" text="Tiešās izmaksas kopā, t. sk. darba devēja sociālais nodoklis __.__% ">
      <formula>NOT(ISERROR(SEARCH("Tiešās izmaksas kopā, t. sk. darba devēja sociālais nodoklis __.__% ",A35)))</formula>
    </cfRule>
  </conditionalFormatting>
  <conditionalFormatting sqref="H14:H34 K14:P34 L35:P35">
    <cfRule type="cellIs" dxfId="13" priority="15" operator="equal">
      <formula>0</formula>
    </cfRule>
  </conditionalFormatting>
  <conditionalFormatting sqref="C4:I4">
    <cfRule type="cellIs" dxfId="12" priority="14" operator="equal">
      <formula>0</formula>
    </cfRule>
  </conditionalFormatting>
  <conditionalFormatting sqref="C15:C34">
    <cfRule type="cellIs" dxfId="11" priority="13" operator="equal">
      <formula>0</formula>
    </cfRule>
  </conditionalFormatting>
  <conditionalFormatting sqref="D5:L8">
    <cfRule type="cellIs" dxfId="10" priority="11" operator="equal">
      <formula>0</formula>
    </cfRule>
  </conditionalFormatting>
  <conditionalFormatting sqref="A14:B14 D14:G14">
    <cfRule type="cellIs" dxfId="9" priority="10" operator="equal">
      <formula>0</formula>
    </cfRule>
  </conditionalFormatting>
  <conditionalFormatting sqref="C14">
    <cfRule type="cellIs" dxfId="8" priority="9" operator="equal">
      <formula>0</formula>
    </cfRule>
  </conditionalFormatting>
  <conditionalFormatting sqref="I14:J14">
    <cfRule type="cellIs" dxfId="7" priority="8" operator="equal">
      <formula>0</formula>
    </cfRule>
  </conditionalFormatting>
  <conditionalFormatting sqref="P10">
    <cfRule type="cellIs" dxfId="6" priority="7" operator="equal">
      <formula>"20__. gada __. _________"</formula>
    </cfRule>
  </conditionalFormatting>
  <conditionalFormatting sqref="C43:H43">
    <cfRule type="cellIs" dxfId="5" priority="4" operator="equal">
      <formula>0</formula>
    </cfRule>
  </conditionalFormatting>
  <conditionalFormatting sqref="C38:H38">
    <cfRule type="cellIs" dxfId="4" priority="3" operator="equal">
      <formula>0</formula>
    </cfRule>
  </conditionalFormatting>
  <conditionalFormatting sqref="C43:H43 C46 C38:H38">
    <cfRule type="cellIs" dxfId="3" priority="2" operator="equal">
      <formula>0</formula>
    </cfRule>
  </conditionalFormatting>
  <conditionalFormatting sqref="D1">
    <cfRule type="cellIs" dxfId="2" priority="1" operator="equal">
      <formula>0</formula>
    </cfRule>
  </conditionalFormatting>
  <pageMargins left="0.7" right="0.7" top="0.75" bottom="0.75" header="0.3" footer="0.3"/>
  <pageSetup paperSize="9" scale="90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5D7A31B-95E8-45F0-9D12-B108FC33E7AF}">
            <xm:f>NOT(ISERROR(SEARCH("Tāme sastādīta ____. gada ___. ______________",A41)))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  <x14:conditionalFormatting xmlns:xm="http://schemas.microsoft.com/office/excel/2006/main">
          <x14:cfRule type="containsText" priority="5" operator="containsText" id="{50CFFC24-35AC-49A6-927D-52D883159D51}">
            <xm:f>NOT(ISERROR(SEARCH("Sertifikāta Nr. _________________________________",A46)))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54"/>
  <sheetViews>
    <sheetView view="pageBreakPreview" zoomScale="60" zoomScaleNormal="100" workbookViewId="0">
      <selection activeCell="F35" sqref="F35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1.140625" style="1" customWidth="1"/>
    <col min="4" max="4" width="17.14062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177"/>
      <c r="H1" s="177"/>
      <c r="I1" s="177"/>
    </row>
    <row r="2" spans="1:9" x14ac:dyDescent="0.2">
      <c r="A2" s="183" t="s">
        <v>16</v>
      </c>
      <c r="B2" s="183"/>
      <c r="C2" s="183"/>
      <c r="D2" s="183"/>
      <c r="E2" s="183"/>
      <c r="F2" s="183"/>
      <c r="G2" s="183"/>
      <c r="H2" s="183"/>
      <c r="I2" s="183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84" t="s">
        <v>17</v>
      </c>
      <c r="D4" s="184"/>
      <c r="E4" s="184"/>
      <c r="F4" s="184"/>
      <c r="G4" s="184"/>
      <c r="H4" s="184"/>
      <c r="I4" s="184"/>
    </row>
    <row r="5" spans="1:9" ht="11.25" customHeight="1" x14ac:dyDescent="0.2">
      <c r="A5" s="83"/>
      <c r="B5" s="83"/>
      <c r="C5" s="186" t="s">
        <v>52</v>
      </c>
      <c r="D5" s="186"/>
      <c r="E5" s="186"/>
      <c r="F5" s="186"/>
      <c r="G5" s="186"/>
      <c r="H5" s="186"/>
      <c r="I5" s="186"/>
    </row>
    <row r="6" spans="1:9" x14ac:dyDescent="0.2">
      <c r="A6" s="181" t="s">
        <v>18</v>
      </c>
      <c r="B6" s="181"/>
      <c r="C6" s="181"/>
      <c r="D6" s="185" t="str">
        <f>'Kopt a'!B13</f>
        <v>DAUDZDZĪVOKĻU DZĪVOJAMĀ ĒKA</v>
      </c>
      <c r="E6" s="185"/>
      <c r="F6" s="185"/>
      <c r="G6" s="185"/>
      <c r="H6" s="185"/>
      <c r="I6" s="185"/>
    </row>
    <row r="7" spans="1:9" x14ac:dyDescent="0.2">
      <c r="A7" s="181" t="s">
        <v>6</v>
      </c>
      <c r="B7" s="181"/>
      <c r="C7" s="181"/>
      <c r="D7" s="182" t="str">
        <f>'Kopt a'!B14</f>
        <v>ENERGOEFEKTIVITĀTES PAAUGSTINĀŠANA DAUDZDZĪVOKĻU DZĪVOJAMAI ĒKAI</v>
      </c>
      <c r="E7" s="182"/>
      <c r="F7" s="182"/>
      <c r="G7" s="182"/>
      <c r="H7" s="182"/>
      <c r="I7" s="182"/>
    </row>
    <row r="8" spans="1:9" x14ac:dyDescent="0.2">
      <c r="A8" s="191" t="s">
        <v>19</v>
      </c>
      <c r="B8" s="191"/>
      <c r="C8" s="191"/>
      <c r="D8" s="182" t="str">
        <f>'Kopt a'!B15</f>
        <v>Jelgavas iela 20, Olaine</v>
      </c>
      <c r="E8" s="182"/>
      <c r="F8" s="182"/>
      <c r="G8" s="182"/>
      <c r="H8" s="182"/>
      <c r="I8" s="182"/>
    </row>
    <row r="9" spans="1:9" x14ac:dyDescent="0.2">
      <c r="A9" s="191" t="s">
        <v>20</v>
      </c>
      <c r="B9" s="191"/>
      <c r="C9" s="191"/>
      <c r="D9" s="182" t="str">
        <f>'Kopt a'!B16</f>
        <v>AS OŪS 2020/26</v>
      </c>
      <c r="E9" s="182"/>
      <c r="F9" s="182"/>
      <c r="G9" s="182"/>
      <c r="H9" s="182"/>
      <c r="I9" s="182"/>
    </row>
    <row r="10" spans="1:9" x14ac:dyDescent="0.2">
      <c r="C10" s="4" t="s">
        <v>21</v>
      </c>
      <c r="D10" s="192">
        <f>E31</f>
        <v>0</v>
      </c>
      <c r="E10" s="192"/>
      <c r="F10" s="78"/>
      <c r="G10" s="78"/>
      <c r="H10" s="78"/>
      <c r="I10" s="78"/>
    </row>
    <row r="11" spans="1:9" x14ac:dyDescent="0.2">
      <c r="C11" s="4" t="s">
        <v>22</v>
      </c>
      <c r="D11" s="192">
        <f>I27</f>
        <v>0</v>
      </c>
      <c r="E11" s="192"/>
      <c r="F11" s="78"/>
      <c r="G11" s="78"/>
      <c r="H11" s="78"/>
      <c r="I11" s="78"/>
    </row>
    <row r="12" spans="1:9" ht="12" thickBot="1" x14ac:dyDescent="0.25">
      <c r="F12" s="17"/>
      <c r="G12" s="17"/>
      <c r="H12" s="17"/>
      <c r="I12" s="17"/>
    </row>
    <row r="13" spans="1:9" x14ac:dyDescent="0.2">
      <c r="A13" s="195" t="s">
        <v>23</v>
      </c>
      <c r="B13" s="197" t="s">
        <v>24</v>
      </c>
      <c r="C13" s="199" t="s">
        <v>25</v>
      </c>
      <c r="D13" s="200"/>
      <c r="E13" s="193" t="s">
        <v>26</v>
      </c>
      <c r="F13" s="187" t="s">
        <v>27</v>
      </c>
      <c r="G13" s="188"/>
      <c r="H13" s="188"/>
      <c r="I13" s="189" t="s">
        <v>28</v>
      </c>
    </row>
    <row r="14" spans="1:9" ht="23.25" thickBot="1" x14ac:dyDescent="0.25">
      <c r="A14" s="196"/>
      <c r="B14" s="198"/>
      <c r="C14" s="201"/>
      <c r="D14" s="202"/>
      <c r="E14" s="194"/>
      <c r="F14" s="18" t="s">
        <v>29</v>
      </c>
      <c r="G14" s="19" t="s">
        <v>30</v>
      </c>
      <c r="H14" s="19" t="s">
        <v>31</v>
      </c>
      <c r="I14" s="190"/>
    </row>
    <row r="15" spans="1:9" x14ac:dyDescent="0.2">
      <c r="A15" s="73">
        <v>1</v>
      </c>
      <c r="B15" s="23" t="str">
        <f>IF(A15=0,0,CONCATENATE("Lt-",A15))</f>
        <v>Lt-1</v>
      </c>
      <c r="C15" s="203" t="str">
        <f>'1a'!C2:I2</f>
        <v>BŪVLAUKUMA SAGATAVOŠANA UN UZTURĒŠANA</v>
      </c>
      <c r="D15" s="204"/>
      <c r="E15" s="56">
        <f>'1a'!P35</f>
        <v>0</v>
      </c>
      <c r="F15" s="51">
        <f>'1a'!M35</f>
        <v>0</v>
      </c>
      <c r="G15" s="52">
        <f>'1a'!N35</f>
        <v>0</v>
      </c>
      <c r="H15" s="52">
        <f>'1a'!O35</f>
        <v>0</v>
      </c>
      <c r="I15" s="53">
        <f>'1a'!L35</f>
        <v>0</v>
      </c>
    </row>
    <row r="16" spans="1:9" x14ac:dyDescent="0.2">
      <c r="A16" s="74">
        <v>2</v>
      </c>
      <c r="B16" s="24" t="str">
        <f>IF(A16=0,0,CONCATENATE("Lt-",A16))</f>
        <v>Lt-2</v>
      </c>
      <c r="C16" s="205" t="str">
        <f>'2a'!C2:I2</f>
        <v>DEMONTĀŽAS DARBI</v>
      </c>
      <c r="D16" s="206"/>
      <c r="E16" s="57">
        <f>'2a'!P71</f>
        <v>0</v>
      </c>
      <c r="F16" s="45">
        <f>'2a'!M71</f>
        <v>0</v>
      </c>
      <c r="G16" s="54">
        <f>'2a'!N71</f>
        <v>0</v>
      </c>
      <c r="H16" s="54">
        <f>'2a'!O71</f>
        <v>0</v>
      </c>
      <c r="I16" s="55">
        <f>'2a'!L71</f>
        <v>0</v>
      </c>
    </row>
    <row r="17" spans="1:9" x14ac:dyDescent="0.2">
      <c r="A17" s="74">
        <v>3</v>
      </c>
      <c r="B17" s="24" t="str">
        <f t="shared" ref="B17:B26" si="0">IF(A17=0,0,CONCATENATE("Lt-",A17))</f>
        <v>Lt-3</v>
      </c>
      <c r="C17" s="205" t="str">
        <f>'3a'!C2:I2</f>
        <v>PAGRABA STĀVA SILTINĀŠANAS DARBI</v>
      </c>
      <c r="D17" s="206"/>
      <c r="E17" s="58">
        <f>'3a'!P50</f>
        <v>0</v>
      </c>
      <c r="F17" s="45">
        <f>'3a'!M50</f>
        <v>0</v>
      </c>
      <c r="G17" s="54">
        <f>'3a'!N50</f>
        <v>0</v>
      </c>
      <c r="H17" s="54">
        <f>'3a'!O50</f>
        <v>0</v>
      </c>
      <c r="I17" s="55">
        <f>'3a'!L50</f>
        <v>0</v>
      </c>
    </row>
    <row r="18" spans="1:9" ht="11.25" customHeight="1" x14ac:dyDescent="0.2">
      <c r="A18" s="74">
        <v>4</v>
      </c>
      <c r="B18" s="24" t="str">
        <f t="shared" si="0"/>
        <v>Lt-4</v>
      </c>
      <c r="C18" s="205" t="str">
        <f>'4a'!C2:I2</f>
        <v>LOGI UN DURVIS</v>
      </c>
      <c r="D18" s="206"/>
      <c r="E18" s="58">
        <f>'4a'!P32</f>
        <v>0</v>
      </c>
      <c r="F18" s="45">
        <f>'4a'!M32</f>
        <v>0</v>
      </c>
      <c r="G18" s="54">
        <f>'4a'!N32</f>
        <v>0</v>
      </c>
      <c r="H18" s="54">
        <f>'4a'!O32</f>
        <v>0</v>
      </c>
      <c r="I18" s="55">
        <f>'4a'!L32</f>
        <v>0</v>
      </c>
    </row>
    <row r="19" spans="1:9" x14ac:dyDescent="0.2">
      <c r="A19" s="74">
        <v>5</v>
      </c>
      <c r="B19" s="24" t="str">
        <f t="shared" si="0"/>
        <v>Lt-5</v>
      </c>
      <c r="C19" s="205" t="str">
        <f>'5a'!C2:I2</f>
        <v>FASĀDES APDARE</v>
      </c>
      <c r="D19" s="206"/>
      <c r="E19" s="58">
        <f>'5a'!P177</f>
        <v>0</v>
      </c>
      <c r="F19" s="45">
        <f>'5a'!M177</f>
        <v>0</v>
      </c>
      <c r="G19" s="54">
        <f>'5a'!N177</f>
        <v>0</v>
      </c>
      <c r="H19" s="54">
        <f>'5a'!O177</f>
        <v>0</v>
      </c>
      <c r="I19" s="55">
        <f>'5a'!L177</f>
        <v>0</v>
      </c>
    </row>
    <row r="20" spans="1:9" x14ac:dyDescent="0.2">
      <c r="A20" s="74">
        <v>6</v>
      </c>
      <c r="B20" s="24" t="str">
        <f t="shared" si="0"/>
        <v>Lt-6</v>
      </c>
      <c r="C20" s="205" t="str">
        <f>'6a'!C2:I2</f>
        <v>COKOLA APDARE</v>
      </c>
      <c r="D20" s="206"/>
      <c r="E20" s="58">
        <f>'6a'!P32</f>
        <v>0</v>
      </c>
      <c r="F20" s="45">
        <f>'6a'!M32</f>
        <v>0</v>
      </c>
      <c r="G20" s="54">
        <f>'6a'!N32</f>
        <v>0</v>
      </c>
      <c r="H20" s="54">
        <f>'6a'!O32</f>
        <v>0</v>
      </c>
      <c r="I20" s="55">
        <f>'6a'!L32</f>
        <v>0</v>
      </c>
    </row>
    <row r="21" spans="1:9" x14ac:dyDescent="0.2">
      <c r="A21" s="74">
        <v>7</v>
      </c>
      <c r="B21" s="24" t="str">
        <f t="shared" si="0"/>
        <v>Lt-7</v>
      </c>
      <c r="C21" s="205" t="str">
        <f>'7a'!C2:I2</f>
        <v>JUMTA SILTINĀŠANA</v>
      </c>
      <c r="D21" s="206"/>
      <c r="E21" s="58">
        <f>'7a'!P120</f>
        <v>0</v>
      </c>
      <c r="F21" s="45">
        <f>'7a'!M120</f>
        <v>0</v>
      </c>
      <c r="G21" s="54">
        <f>'7a'!N120</f>
        <v>0</v>
      </c>
      <c r="H21" s="54">
        <f>'7a'!O120</f>
        <v>0</v>
      </c>
      <c r="I21" s="55">
        <f>'7a'!L120</f>
        <v>0</v>
      </c>
    </row>
    <row r="22" spans="1:9" x14ac:dyDescent="0.2">
      <c r="A22" s="74">
        <v>8</v>
      </c>
      <c r="B22" s="24" t="str">
        <f t="shared" si="0"/>
        <v>Lt-8</v>
      </c>
      <c r="C22" s="205" t="str">
        <f>'8a'!C2:I2</f>
        <v>KĀPŅU TELPAS REMONTDARBI</v>
      </c>
      <c r="D22" s="206"/>
      <c r="E22" s="58">
        <f>'8a'!P84</f>
        <v>0</v>
      </c>
      <c r="F22" s="45">
        <f>'8a'!M84</f>
        <v>0</v>
      </c>
      <c r="G22" s="54">
        <f>'8a'!N84</f>
        <v>0</v>
      </c>
      <c r="H22" s="54">
        <f>'8a'!O84</f>
        <v>0</v>
      </c>
      <c r="I22" s="55">
        <f>'8a'!L84</f>
        <v>0</v>
      </c>
    </row>
    <row r="23" spans="1:9" x14ac:dyDescent="0.2">
      <c r="A23" s="74">
        <v>9</v>
      </c>
      <c r="B23" s="24" t="str">
        <f t="shared" si="0"/>
        <v>Lt-9</v>
      </c>
      <c r="C23" s="205" t="str">
        <f>'9a'!C2:I2</f>
        <v>LABIEKARTOŠANAS DARBI</v>
      </c>
      <c r="D23" s="206"/>
      <c r="E23" s="58">
        <f>'9a'!P28</f>
        <v>0</v>
      </c>
      <c r="F23" s="45">
        <f>'9a'!M28</f>
        <v>0</v>
      </c>
      <c r="G23" s="54">
        <f>'9a'!N28</f>
        <v>0</v>
      </c>
      <c r="H23" s="54">
        <f>'9a'!O28</f>
        <v>0</v>
      </c>
      <c r="I23" s="55">
        <f>'9a'!L28</f>
        <v>0</v>
      </c>
    </row>
    <row r="24" spans="1:9" x14ac:dyDescent="0.2">
      <c r="A24" s="74">
        <v>10</v>
      </c>
      <c r="B24" s="24" t="str">
        <f t="shared" si="0"/>
        <v>Lt-10</v>
      </c>
      <c r="C24" s="205" t="str">
        <f>'10a'!C2:I2</f>
        <v>APKURE</v>
      </c>
      <c r="D24" s="206"/>
      <c r="E24" s="58">
        <f>'10a'!P72</f>
        <v>0</v>
      </c>
      <c r="F24" s="45">
        <f>'10a'!M72</f>
        <v>0</v>
      </c>
      <c r="G24" s="54">
        <f>'10a'!N72</f>
        <v>0</v>
      </c>
      <c r="H24" s="54">
        <f>'10a'!O72</f>
        <v>0</v>
      </c>
      <c r="I24" s="55">
        <f>'10a'!L72</f>
        <v>0</v>
      </c>
    </row>
    <row r="25" spans="1:9" ht="11.25" customHeight="1" x14ac:dyDescent="0.2">
      <c r="A25" s="74">
        <v>11</v>
      </c>
      <c r="B25" s="24" t="str">
        <f t="shared" si="0"/>
        <v>Lt-11</v>
      </c>
      <c r="C25" s="205" t="str">
        <f>'11a'!C2:I2</f>
        <v>LIETUS ŪDENS KANALIZĀCIJA</v>
      </c>
      <c r="D25" s="206"/>
      <c r="E25" s="58">
        <f>'11a'!P34</f>
        <v>0</v>
      </c>
      <c r="F25" s="45">
        <f>'11a'!M34</f>
        <v>0</v>
      </c>
      <c r="G25" s="54">
        <f>'11a'!N34</f>
        <v>0</v>
      </c>
      <c r="H25" s="54">
        <f>'11a'!O34</f>
        <v>0</v>
      </c>
      <c r="I25" s="55">
        <f>'11a'!L34</f>
        <v>0</v>
      </c>
    </row>
    <row r="26" spans="1:9" ht="12" thickBot="1" x14ac:dyDescent="0.25">
      <c r="A26" s="74">
        <v>12</v>
      </c>
      <c r="B26" s="24" t="str">
        <f t="shared" si="0"/>
        <v>Lt-12</v>
      </c>
      <c r="C26" s="205" t="str">
        <f>'12a'!C2:I2</f>
        <v>ZIBENSAIZSARDZĪBA</v>
      </c>
      <c r="D26" s="206"/>
      <c r="E26" s="58">
        <f>'12a'!P35</f>
        <v>0</v>
      </c>
      <c r="F26" s="45">
        <f>'12a'!M35</f>
        <v>0</v>
      </c>
      <c r="G26" s="54">
        <f>'12a'!N35</f>
        <v>0</v>
      </c>
      <c r="H26" s="54">
        <f>'12a'!O35</f>
        <v>0</v>
      </c>
      <c r="I26" s="55">
        <f>'12a'!L35</f>
        <v>0</v>
      </c>
    </row>
    <row r="27" spans="1:9" ht="12" thickBot="1" x14ac:dyDescent="0.25">
      <c r="A27" s="207" t="s">
        <v>32</v>
      </c>
      <c r="B27" s="208"/>
      <c r="C27" s="208"/>
      <c r="D27" s="208"/>
      <c r="E27" s="40">
        <f>SUM(E15:E26)</f>
        <v>0</v>
      </c>
      <c r="F27" s="39">
        <f>SUM(F15:F26)</f>
        <v>0</v>
      </c>
      <c r="G27" s="39">
        <f>SUM(G15:G26)</f>
        <v>0</v>
      </c>
      <c r="H27" s="39">
        <f>SUM(H15:H26)</f>
        <v>0</v>
      </c>
      <c r="I27" s="40">
        <f>SUM(I15:I26)</f>
        <v>0</v>
      </c>
    </row>
    <row r="28" spans="1:9" x14ac:dyDescent="0.2">
      <c r="A28" s="209" t="s">
        <v>33</v>
      </c>
      <c r="B28" s="210"/>
      <c r="C28" s="211"/>
      <c r="D28" s="70"/>
      <c r="E28" s="41">
        <f>ROUND(E27*$D28,2)</f>
        <v>0</v>
      </c>
      <c r="F28" s="42"/>
      <c r="G28" s="42"/>
      <c r="H28" s="42"/>
      <c r="I28" s="42"/>
    </row>
    <row r="29" spans="1:9" x14ac:dyDescent="0.2">
      <c r="A29" s="212" t="s">
        <v>34</v>
      </c>
      <c r="B29" s="213"/>
      <c r="C29" s="214"/>
      <c r="D29" s="71"/>
      <c r="E29" s="43">
        <f>ROUND(E28*$D29,2)</f>
        <v>0</v>
      </c>
      <c r="F29" s="42"/>
      <c r="G29" s="42"/>
      <c r="H29" s="42"/>
      <c r="I29" s="42"/>
    </row>
    <row r="30" spans="1:9" x14ac:dyDescent="0.2">
      <c r="A30" s="215" t="s">
        <v>35</v>
      </c>
      <c r="B30" s="216"/>
      <c r="C30" s="217"/>
      <c r="D30" s="72"/>
      <c r="E30" s="43">
        <f>ROUND(E27*$D30,2)</f>
        <v>0</v>
      </c>
      <c r="F30" s="42"/>
      <c r="G30" s="42"/>
      <c r="H30" s="42"/>
      <c r="I30" s="42"/>
    </row>
    <row r="31" spans="1:9" ht="12" thickBot="1" x14ac:dyDescent="0.25">
      <c r="A31" s="218" t="s">
        <v>36</v>
      </c>
      <c r="B31" s="219"/>
      <c r="C31" s="220"/>
      <c r="D31" s="21"/>
      <c r="E31" s="44">
        <f>SUM(E27:E30)-E29</f>
        <v>0</v>
      </c>
      <c r="F31" s="42"/>
      <c r="G31" s="42"/>
      <c r="H31" s="42"/>
      <c r="I31" s="42"/>
    </row>
    <row r="32" spans="1:9" x14ac:dyDescent="0.2">
      <c r="G32" s="20"/>
    </row>
    <row r="33" spans="1:9" x14ac:dyDescent="0.2">
      <c r="C33" s="16"/>
      <c r="D33" s="16"/>
      <c r="E33" s="16"/>
      <c r="F33" s="22"/>
      <c r="G33" s="22"/>
      <c r="H33" s="22"/>
      <c r="I33" s="22"/>
    </row>
    <row r="36" spans="1:9" x14ac:dyDescent="0.2">
      <c r="A36" s="1" t="s">
        <v>14</v>
      </c>
      <c r="B36" s="16"/>
      <c r="C36" s="180"/>
      <c r="D36" s="180"/>
      <c r="E36" s="180"/>
      <c r="F36" s="180"/>
      <c r="G36" s="180"/>
      <c r="H36" s="180"/>
    </row>
    <row r="37" spans="1:9" x14ac:dyDescent="0.2">
      <c r="A37" s="16"/>
      <c r="B37" s="16"/>
      <c r="C37" s="175" t="s">
        <v>15</v>
      </c>
      <c r="D37" s="175"/>
      <c r="E37" s="175"/>
      <c r="F37" s="175"/>
      <c r="G37" s="175"/>
      <c r="H37" s="175"/>
    </row>
    <row r="38" spans="1:9" x14ac:dyDescent="0.2">
      <c r="A38" s="16"/>
      <c r="B38" s="16"/>
      <c r="C38" s="16"/>
      <c r="D38" s="16"/>
      <c r="E38" s="16"/>
      <c r="F38" s="16"/>
      <c r="G38" s="16"/>
      <c r="H38" s="16"/>
    </row>
    <row r="39" spans="1:9" x14ac:dyDescent="0.2">
      <c r="A39" s="84" t="str">
        <f>'Kopt a'!A31</f>
        <v>Tāme sastādīta 2020. gada ________________</v>
      </c>
      <c r="B39" s="85"/>
      <c r="C39" s="85"/>
      <c r="D39" s="85"/>
      <c r="F39" s="16"/>
      <c r="G39" s="16"/>
      <c r="H39" s="16"/>
    </row>
    <row r="40" spans="1:9" x14ac:dyDescent="0.2">
      <c r="A40" s="16"/>
      <c r="B40" s="16"/>
      <c r="C40" s="16"/>
      <c r="D40" s="16"/>
      <c r="E40" s="16"/>
      <c r="F40" s="16"/>
      <c r="G40" s="16"/>
      <c r="H40" s="16"/>
    </row>
    <row r="41" spans="1:9" x14ac:dyDescent="0.2">
      <c r="A41" s="1" t="s">
        <v>37</v>
      </c>
      <c r="B41" s="16"/>
      <c r="C41" s="180"/>
      <c r="D41" s="180"/>
      <c r="E41" s="180"/>
      <c r="F41" s="180"/>
      <c r="G41" s="180"/>
      <c r="H41" s="180"/>
    </row>
    <row r="42" spans="1:9" x14ac:dyDescent="0.2">
      <c r="A42" s="16"/>
      <c r="B42" s="16"/>
      <c r="C42" s="175" t="s">
        <v>15</v>
      </c>
      <c r="D42" s="175"/>
      <c r="E42" s="175"/>
      <c r="F42" s="175"/>
      <c r="G42" s="175"/>
      <c r="H42" s="175"/>
    </row>
    <row r="43" spans="1:9" x14ac:dyDescent="0.2">
      <c r="A43" s="16"/>
      <c r="B43" s="16"/>
      <c r="C43" s="16"/>
      <c r="D43" s="16"/>
      <c r="E43" s="16"/>
      <c r="F43" s="16"/>
      <c r="G43" s="16"/>
      <c r="H43" s="16"/>
    </row>
    <row r="44" spans="1:9" x14ac:dyDescent="0.2">
      <c r="A44" s="84" t="s">
        <v>53</v>
      </c>
      <c r="B44" s="85"/>
      <c r="C44" s="90"/>
      <c r="D44" s="85"/>
      <c r="F44" s="16"/>
      <c r="G44" s="16"/>
      <c r="H44" s="16"/>
    </row>
    <row r="54" spans="5:9" x14ac:dyDescent="0.2">
      <c r="E54" s="20"/>
      <c r="F54" s="20"/>
      <c r="G54" s="20"/>
      <c r="H54" s="20"/>
      <c r="I54" s="20"/>
    </row>
  </sheetData>
  <mergeCells count="41">
    <mergeCell ref="C36:H36"/>
    <mergeCell ref="C37:H37"/>
    <mergeCell ref="C41:H41"/>
    <mergeCell ref="C42:H42"/>
    <mergeCell ref="A27:D27"/>
    <mergeCell ref="A28:C28"/>
    <mergeCell ref="A29:C29"/>
    <mergeCell ref="A30:C30"/>
    <mergeCell ref="A31:C31"/>
    <mergeCell ref="C15:D15"/>
    <mergeCell ref="C16:D16"/>
    <mergeCell ref="C17:D17"/>
    <mergeCell ref="C18:D18"/>
    <mergeCell ref="C26:D26"/>
    <mergeCell ref="C20:D20"/>
    <mergeCell ref="C19:D19"/>
    <mergeCell ref="C21:D21"/>
    <mergeCell ref="C22:D22"/>
    <mergeCell ref="C23:D23"/>
    <mergeCell ref="C24:D24"/>
    <mergeCell ref="C25:D25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A13:A14"/>
    <mergeCell ref="B13:B14"/>
    <mergeCell ref="C13:D14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7:I27">
    <cfRule type="cellIs" dxfId="261" priority="19" operator="equal">
      <formula>0</formula>
    </cfRule>
  </conditionalFormatting>
  <conditionalFormatting sqref="D10:E11">
    <cfRule type="cellIs" dxfId="260" priority="18" operator="equal">
      <formula>0</formula>
    </cfRule>
  </conditionalFormatting>
  <conditionalFormatting sqref="E15 C15:D26 E28:E31 I15:I26">
    <cfRule type="cellIs" dxfId="259" priority="16" operator="equal">
      <formula>0</formula>
    </cfRule>
  </conditionalFormatting>
  <conditionalFormatting sqref="D28:D30">
    <cfRule type="cellIs" dxfId="258" priority="14" operator="equal">
      <formula>0</formula>
    </cfRule>
  </conditionalFormatting>
  <conditionalFormatting sqref="C41:H41">
    <cfRule type="cellIs" dxfId="257" priority="11" operator="equal">
      <formula>0</formula>
    </cfRule>
  </conditionalFormatting>
  <conditionalFormatting sqref="C36:H36">
    <cfRule type="cellIs" dxfId="256" priority="10" operator="equal">
      <formula>0</formula>
    </cfRule>
  </conditionalFormatting>
  <conditionalFormatting sqref="E15:E26">
    <cfRule type="cellIs" dxfId="255" priority="8" operator="equal">
      <formula>0</formula>
    </cfRule>
  </conditionalFormatting>
  <conditionalFormatting sqref="F15:I26">
    <cfRule type="cellIs" dxfId="254" priority="7" operator="equal">
      <formula>0</formula>
    </cfRule>
  </conditionalFormatting>
  <conditionalFormatting sqref="D6:I9">
    <cfRule type="cellIs" dxfId="253" priority="6" operator="equal">
      <formula>0</formula>
    </cfRule>
  </conditionalFormatting>
  <conditionalFormatting sqref="C44">
    <cfRule type="cellIs" dxfId="252" priority="4" operator="equal">
      <formula>0</formula>
    </cfRule>
  </conditionalFormatting>
  <conditionalFormatting sqref="B15:B26">
    <cfRule type="cellIs" dxfId="251" priority="3" operator="equal">
      <formula>0</formula>
    </cfRule>
  </conditionalFormatting>
  <conditionalFormatting sqref="A15:A26">
    <cfRule type="cellIs" dxfId="250" priority="1" operator="equal">
      <formula>0</formula>
    </cfRule>
  </conditionalFormatting>
  <pageMargins left="0.7" right="0.7" top="0.75" bottom="0.75" header="0.3" footer="0.3"/>
  <pageSetup paperSize="9" scale="99" fitToWidth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47"/>
  <sheetViews>
    <sheetView view="pageBreakPreview" zoomScale="60" zoomScaleNormal="100" workbookViewId="0">
      <selection activeCell="V39" sqref="V39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a'!A15</f>
        <v>1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221" t="s">
        <v>59</v>
      </c>
      <c r="D2" s="221"/>
      <c r="E2" s="221"/>
      <c r="F2" s="221"/>
      <c r="G2" s="221"/>
      <c r="H2" s="221"/>
      <c r="I2" s="221"/>
      <c r="J2" s="28"/>
    </row>
    <row r="3" spans="1:16" x14ac:dyDescent="0.2">
      <c r="A3" s="29"/>
      <c r="B3" s="29"/>
      <c r="C3" s="184" t="s">
        <v>17</v>
      </c>
      <c r="D3" s="184"/>
      <c r="E3" s="184"/>
      <c r="F3" s="184"/>
      <c r="G3" s="184"/>
      <c r="H3" s="184"/>
      <c r="I3" s="184"/>
      <c r="J3" s="29"/>
    </row>
    <row r="4" spans="1:16" x14ac:dyDescent="0.2">
      <c r="A4" s="29"/>
      <c r="B4" s="29"/>
      <c r="C4" s="222" t="s">
        <v>52</v>
      </c>
      <c r="D4" s="222"/>
      <c r="E4" s="222"/>
      <c r="F4" s="222"/>
      <c r="G4" s="222"/>
      <c r="H4" s="222"/>
      <c r="I4" s="222"/>
      <c r="J4" s="29"/>
    </row>
    <row r="5" spans="1:16" ht="11.25" customHeight="1" x14ac:dyDescent="0.2">
      <c r="A5" s="22"/>
      <c r="B5" s="22"/>
      <c r="C5" s="26" t="s">
        <v>5</v>
      </c>
      <c r="D5" s="235" t="str">
        <f>'Kops a'!D6</f>
        <v>DAUDZDZĪVOKĻU DZĪVOJAMĀ ĒKA</v>
      </c>
      <c r="E5" s="235"/>
      <c r="F5" s="235"/>
      <c r="G5" s="235"/>
      <c r="H5" s="235"/>
      <c r="I5" s="235"/>
      <c r="J5" s="235"/>
      <c r="K5" s="235"/>
      <c r="L5" s="235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235" t="str">
        <f>'Kops a'!D7</f>
        <v>ENERGOEFEKTIVITĀTES PAAUGSTINĀŠANA DAUDZDZĪVOKĻU DZĪVOJAMAI ĒKAI</v>
      </c>
      <c r="E6" s="235"/>
      <c r="F6" s="235"/>
      <c r="G6" s="235"/>
      <c r="H6" s="235"/>
      <c r="I6" s="235"/>
      <c r="J6" s="235"/>
      <c r="K6" s="235"/>
      <c r="L6" s="235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235" t="str">
        <f>'Kops a'!D8</f>
        <v>Jelgavas iela 20, Olaine</v>
      </c>
      <c r="E7" s="235"/>
      <c r="F7" s="235"/>
      <c r="G7" s="235"/>
      <c r="H7" s="235"/>
      <c r="I7" s="235"/>
      <c r="J7" s="235"/>
      <c r="K7" s="235"/>
      <c r="L7" s="235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235" t="str">
        <f>'Kops a'!D9</f>
        <v>AS OŪS 2020/26</v>
      </c>
      <c r="E8" s="235"/>
      <c r="F8" s="235"/>
      <c r="G8" s="235"/>
      <c r="H8" s="235"/>
      <c r="I8" s="235"/>
      <c r="J8" s="235"/>
      <c r="K8" s="235"/>
      <c r="L8" s="235"/>
      <c r="M8" s="16"/>
      <c r="N8" s="16"/>
      <c r="O8" s="16"/>
      <c r="P8" s="16"/>
    </row>
    <row r="9" spans="1:16" ht="11.25" customHeight="1" x14ac:dyDescent="0.2">
      <c r="A9" s="223" t="s">
        <v>326</v>
      </c>
      <c r="B9" s="223"/>
      <c r="C9" s="223"/>
      <c r="D9" s="223"/>
      <c r="E9" s="223"/>
      <c r="F9" s="223"/>
      <c r="G9" s="30"/>
      <c r="H9" s="30"/>
      <c r="I9" s="30"/>
      <c r="J9" s="227" t="s">
        <v>39</v>
      </c>
      <c r="K9" s="227"/>
      <c r="L9" s="227"/>
      <c r="M9" s="227"/>
      <c r="N9" s="234">
        <f>P35</f>
        <v>0</v>
      </c>
      <c r="O9" s="234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8"/>
      <c r="P10" s="86" t="str">
        <f>A41</f>
        <v>Tāme sastādīta 2020. gada ________________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95" t="s">
        <v>23</v>
      </c>
      <c r="B12" s="229" t="s">
        <v>40</v>
      </c>
      <c r="C12" s="225" t="s">
        <v>41</v>
      </c>
      <c r="D12" s="232" t="s">
        <v>42</v>
      </c>
      <c r="E12" s="236" t="s">
        <v>43</v>
      </c>
      <c r="F12" s="224" t="s">
        <v>44</v>
      </c>
      <c r="G12" s="225"/>
      <c r="H12" s="225"/>
      <c r="I12" s="225"/>
      <c r="J12" s="225"/>
      <c r="K12" s="226"/>
      <c r="L12" s="224" t="s">
        <v>45</v>
      </c>
      <c r="M12" s="225"/>
      <c r="N12" s="225"/>
      <c r="O12" s="225"/>
      <c r="P12" s="226"/>
    </row>
    <row r="13" spans="1:16" ht="126.75" customHeight="1" thickBot="1" x14ac:dyDescent="0.25">
      <c r="A13" s="228"/>
      <c r="B13" s="230"/>
      <c r="C13" s="231"/>
      <c r="D13" s="233"/>
      <c r="E13" s="23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ht="12.75" x14ac:dyDescent="0.2">
      <c r="A14" s="60"/>
      <c r="B14" s="61"/>
      <c r="C14" s="100" t="s">
        <v>60</v>
      </c>
      <c r="D14" s="62"/>
      <c r="E14" s="65"/>
      <c r="F14" s="66"/>
      <c r="G14" s="63"/>
      <c r="H14" s="63">
        <f>ROUND(F14*G14,2)</f>
        <v>0</v>
      </c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12.75" x14ac:dyDescent="0.2">
      <c r="A15" s="92">
        <v>1</v>
      </c>
      <c r="B15" s="93" t="s">
        <v>61</v>
      </c>
      <c r="C15" s="94" t="s">
        <v>62</v>
      </c>
      <c r="D15" s="95" t="s">
        <v>63</v>
      </c>
      <c r="E15" s="96">
        <v>280</v>
      </c>
      <c r="F15" s="66"/>
      <c r="G15" s="63"/>
      <c r="H15" s="46">
        <f t="shared" ref="H15:H34" si="0">ROUND(F15*G15,2)</f>
        <v>0</v>
      </c>
      <c r="I15" s="63"/>
      <c r="J15" s="63"/>
      <c r="K15" s="47">
        <f t="shared" ref="K15:K34" si="1">SUM(H15:J15)</f>
        <v>0</v>
      </c>
      <c r="L15" s="48">
        <f t="shared" ref="L15:L34" si="2">ROUND(E15*F15,2)</f>
        <v>0</v>
      </c>
      <c r="M15" s="46">
        <f t="shared" ref="M15:M34" si="3">ROUND(H15*E15,2)</f>
        <v>0</v>
      </c>
      <c r="N15" s="46">
        <f t="shared" ref="N15:N34" si="4">ROUND(I15*E15,2)</f>
        <v>0</v>
      </c>
      <c r="O15" s="46">
        <f t="shared" ref="O15:O34" si="5">ROUND(J15*E15,2)</f>
        <v>0</v>
      </c>
      <c r="P15" s="47">
        <f t="shared" ref="P15:P34" si="6">SUM(M15:O15)</f>
        <v>0</v>
      </c>
    </row>
    <row r="16" spans="1:16" ht="12.75" x14ac:dyDescent="0.2">
      <c r="A16" s="92">
        <v>2</v>
      </c>
      <c r="B16" s="93" t="s">
        <v>61</v>
      </c>
      <c r="C16" s="97" t="s">
        <v>64</v>
      </c>
      <c r="D16" s="95" t="s">
        <v>65</v>
      </c>
      <c r="E16" s="96">
        <v>1</v>
      </c>
      <c r="F16" s="66"/>
      <c r="G16" s="63"/>
      <c r="H16" s="46">
        <f t="shared" si="0"/>
        <v>0</v>
      </c>
      <c r="I16" s="63"/>
      <c r="J16" s="63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12.75" x14ac:dyDescent="0.2">
      <c r="A17" s="92">
        <v>3</v>
      </c>
      <c r="B17" s="93" t="s">
        <v>61</v>
      </c>
      <c r="C17" s="97" t="s">
        <v>66</v>
      </c>
      <c r="D17" s="95" t="s">
        <v>65</v>
      </c>
      <c r="E17" s="96">
        <v>2</v>
      </c>
      <c r="F17" s="66"/>
      <c r="G17" s="63"/>
      <c r="H17" s="46">
        <f t="shared" si="0"/>
        <v>0</v>
      </c>
      <c r="I17" s="63"/>
      <c r="J17" s="63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12.75" x14ac:dyDescent="0.2">
      <c r="A18" s="92">
        <v>4</v>
      </c>
      <c r="B18" s="93" t="s">
        <v>61</v>
      </c>
      <c r="C18" s="97" t="s">
        <v>67</v>
      </c>
      <c r="D18" s="95" t="s">
        <v>65</v>
      </c>
      <c r="E18" s="96">
        <v>1</v>
      </c>
      <c r="F18" s="66"/>
      <c r="G18" s="63"/>
      <c r="H18" s="46">
        <f t="shared" si="0"/>
        <v>0</v>
      </c>
      <c r="I18" s="63"/>
      <c r="J18" s="63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12.75" x14ac:dyDescent="0.2">
      <c r="A19" s="92">
        <v>5</v>
      </c>
      <c r="B19" s="93" t="s">
        <v>61</v>
      </c>
      <c r="C19" s="97" t="s">
        <v>68</v>
      </c>
      <c r="D19" s="95" t="s">
        <v>69</v>
      </c>
      <c r="E19" s="96">
        <v>1</v>
      </c>
      <c r="F19" s="66"/>
      <c r="G19" s="63"/>
      <c r="H19" s="46">
        <f t="shared" si="0"/>
        <v>0</v>
      </c>
      <c r="I19" s="63"/>
      <c r="J19" s="63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12.75" x14ac:dyDescent="0.2">
      <c r="A20" s="92">
        <v>6</v>
      </c>
      <c r="B20" s="93" t="s">
        <v>61</v>
      </c>
      <c r="C20" s="97" t="s">
        <v>70</v>
      </c>
      <c r="D20" s="95" t="s">
        <v>69</v>
      </c>
      <c r="E20" s="96">
        <v>1</v>
      </c>
      <c r="F20" s="66"/>
      <c r="G20" s="63"/>
      <c r="H20" s="46">
        <f t="shared" si="0"/>
        <v>0</v>
      </c>
      <c r="I20" s="63"/>
      <c r="J20" s="63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12.75" x14ac:dyDescent="0.2">
      <c r="A21" s="92">
        <v>7</v>
      </c>
      <c r="B21" s="93" t="s">
        <v>61</v>
      </c>
      <c r="C21" s="97" t="s">
        <v>71</v>
      </c>
      <c r="D21" s="95" t="s">
        <v>65</v>
      </c>
      <c r="E21" s="96">
        <v>1</v>
      </c>
      <c r="F21" s="66"/>
      <c r="G21" s="63"/>
      <c r="H21" s="46">
        <f t="shared" si="0"/>
        <v>0</v>
      </c>
      <c r="I21" s="63"/>
      <c r="J21" s="63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12.75" x14ac:dyDescent="0.2">
      <c r="A22" s="92">
        <v>8</v>
      </c>
      <c r="B22" s="93" t="s">
        <v>61</v>
      </c>
      <c r="C22" s="97" t="s">
        <v>72</v>
      </c>
      <c r="D22" s="95" t="s">
        <v>65</v>
      </c>
      <c r="E22" s="96">
        <v>1</v>
      </c>
      <c r="F22" s="66"/>
      <c r="G22" s="63"/>
      <c r="H22" s="46">
        <f t="shared" si="0"/>
        <v>0</v>
      </c>
      <c r="I22" s="63"/>
      <c r="J22" s="63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12.75" x14ac:dyDescent="0.2">
      <c r="A23" s="92">
        <v>9</v>
      </c>
      <c r="B23" s="93" t="s">
        <v>61</v>
      </c>
      <c r="C23" s="97" t="s">
        <v>73</v>
      </c>
      <c r="D23" s="95" t="s">
        <v>74</v>
      </c>
      <c r="E23" s="96">
        <v>40</v>
      </c>
      <c r="F23" s="66"/>
      <c r="G23" s="63"/>
      <c r="H23" s="46">
        <f t="shared" si="0"/>
        <v>0</v>
      </c>
      <c r="I23" s="63"/>
      <c r="J23" s="63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12.75" x14ac:dyDescent="0.2">
      <c r="A24" s="92">
        <v>10</v>
      </c>
      <c r="B24" s="93" t="s">
        <v>61</v>
      </c>
      <c r="C24" s="97" t="s">
        <v>75</v>
      </c>
      <c r="D24" s="95" t="s">
        <v>69</v>
      </c>
      <c r="E24" s="96">
        <v>4</v>
      </c>
      <c r="F24" s="66"/>
      <c r="G24" s="63"/>
      <c r="H24" s="46">
        <f t="shared" si="0"/>
        <v>0</v>
      </c>
      <c r="I24" s="63"/>
      <c r="J24" s="63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25.5" x14ac:dyDescent="0.2">
      <c r="A25" s="92">
        <v>11</v>
      </c>
      <c r="B25" s="93" t="s">
        <v>61</v>
      </c>
      <c r="C25" s="97" t="s">
        <v>76</v>
      </c>
      <c r="D25" s="95" t="s">
        <v>74</v>
      </c>
      <c r="E25" s="96">
        <v>2639.4</v>
      </c>
      <c r="F25" s="66"/>
      <c r="G25" s="63"/>
      <c r="H25" s="46">
        <f t="shared" si="0"/>
        <v>0</v>
      </c>
      <c r="I25" s="63"/>
      <c r="J25" s="63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12.75" x14ac:dyDescent="0.2">
      <c r="A26" s="92">
        <v>12</v>
      </c>
      <c r="B26" s="93" t="s">
        <v>61</v>
      </c>
      <c r="C26" s="97" t="s">
        <v>77</v>
      </c>
      <c r="D26" s="95" t="s">
        <v>69</v>
      </c>
      <c r="E26" s="96">
        <v>1</v>
      </c>
      <c r="F26" s="66"/>
      <c r="G26" s="63"/>
      <c r="H26" s="46">
        <f t="shared" si="0"/>
        <v>0</v>
      </c>
      <c r="I26" s="63"/>
      <c r="J26" s="63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12.75" x14ac:dyDescent="0.2">
      <c r="A27" s="92">
        <v>13</v>
      </c>
      <c r="B27" s="93" t="s">
        <v>61</v>
      </c>
      <c r="C27" s="98" t="s">
        <v>78</v>
      </c>
      <c r="D27" s="95" t="s">
        <v>69</v>
      </c>
      <c r="E27" s="96">
        <v>1</v>
      </c>
      <c r="F27" s="66"/>
      <c r="G27" s="63"/>
      <c r="H27" s="46">
        <f t="shared" si="0"/>
        <v>0</v>
      </c>
      <c r="I27" s="63"/>
      <c r="J27" s="63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12.75" x14ac:dyDescent="0.2">
      <c r="A28" s="37"/>
      <c r="B28" s="38"/>
      <c r="C28" s="101" t="s">
        <v>79</v>
      </c>
      <c r="D28" s="24"/>
      <c r="E28" s="65"/>
      <c r="F28" s="66"/>
      <c r="G28" s="63"/>
      <c r="H28" s="46">
        <f t="shared" si="0"/>
        <v>0</v>
      </c>
      <c r="I28" s="63"/>
      <c r="J28" s="63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25.5" x14ac:dyDescent="0.2">
      <c r="A29" s="92">
        <v>1</v>
      </c>
      <c r="B29" s="93" t="s">
        <v>61</v>
      </c>
      <c r="C29" s="94" t="s">
        <v>80</v>
      </c>
      <c r="D29" s="95" t="s">
        <v>503</v>
      </c>
      <c r="E29" s="96">
        <v>1</v>
      </c>
      <c r="F29" s="66"/>
      <c r="G29" s="63"/>
      <c r="H29" s="46">
        <f t="shared" si="0"/>
        <v>0</v>
      </c>
      <c r="I29" s="63"/>
      <c r="J29" s="63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12.75" x14ac:dyDescent="0.2">
      <c r="A30" s="92">
        <v>2</v>
      </c>
      <c r="B30" s="93" t="s">
        <v>61</v>
      </c>
      <c r="C30" s="97" t="s">
        <v>81</v>
      </c>
      <c r="D30" s="95" t="s">
        <v>503</v>
      </c>
      <c r="E30" s="96">
        <v>1</v>
      </c>
      <c r="F30" s="66"/>
      <c r="G30" s="63"/>
      <c r="H30" s="46">
        <f t="shared" si="0"/>
        <v>0</v>
      </c>
      <c r="I30" s="63"/>
      <c r="J30" s="63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12.75" x14ac:dyDescent="0.2">
      <c r="A31" s="92">
        <v>3</v>
      </c>
      <c r="B31" s="93" t="s">
        <v>61</v>
      </c>
      <c r="C31" s="97" t="s">
        <v>82</v>
      </c>
      <c r="D31" s="95" t="s">
        <v>503</v>
      </c>
      <c r="E31" s="96">
        <v>1</v>
      </c>
      <c r="F31" s="66"/>
      <c r="G31" s="63"/>
      <c r="H31" s="46">
        <f t="shared" si="0"/>
        <v>0</v>
      </c>
      <c r="I31" s="63"/>
      <c r="J31" s="63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12.75" x14ac:dyDescent="0.2">
      <c r="A32" s="92">
        <v>4</v>
      </c>
      <c r="B32" s="93" t="s">
        <v>61</v>
      </c>
      <c r="C32" s="97" t="s">
        <v>83</v>
      </c>
      <c r="D32" s="95" t="s">
        <v>503</v>
      </c>
      <c r="E32" s="96">
        <v>1</v>
      </c>
      <c r="F32" s="66"/>
      <c r="G32" s="63"/>
      <c r="H32" s="46">
        <f t="shared" si="0"/>
        <v>0</v>
      </c>
      <c r="I32" s="63"/>
      <c r="J32" s="63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12.75" x14ac:dyDescent="0.2">
      <c r="A33" s="92">
        <v>5</v>
      </c>
      <c r="B33" s="93" t="s">
        <v>61</v>
      </c>
      <c r="C33" s="97" t="s">
        <v>84</v>
      </c>
      <c r="D33" s="95" t="s">
        <v>503</v>
      </c>
      <c r="E33" s="96">
        <v>1</v>
      </c>
      <c r="F33" s="66"/>
      <c r="G33" s="63"/>
      <c r="H33" s="46">
        <f t="shared" si="0"/>
        <v>0</v>
      </c>
      <c r="I33" s="63"/>
      <c r="J33" s="63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26.25" thickBot="1" x14ac:dyDescent="0.25">
      <c r="A34" s="92">
        <v>6</v>
      </c>
      <c r="B34" s="93" t="s">
        <v>61</v>
      </c>
      <c r="C34" s="97" t="s">
        <v>85</v>
      </c>
      <c r="D34" s="95" t="s">
        <v>503</v>
      </c>
      <c r="E34" s="96">
        <v>1</v>
      </c>
      <c r="F34" s="66"/>
      <c r="G34" s="63"/>
      <c r="H34" s="46">
        <f t="shared" si="0"/>
        <v>0</v>
      </c>
      <c r="I34" s="63"/>
      <c r="J34" s="63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12" thickBot="1" x14ac:dyDescent="0.25">
      <c r="A35" s="239" t="s">
        <v>148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1"/>
      <c r="L35" s="67">
        <f>SUM(L14:L34)</f>
        <v>0</v>
      </c>
      <c r="M35" s="68">
        <f>SUM(M14:M34)</f>
        <v>0</v>
      </c>
      <c r="N35" s="68">
        <f>SUM(N14:N34)</f>
        <v>0</v>
      </c>
      <c r="O35" s="68">
        <f>SUM(O14:O34)</f>
        <v>0</v>
      </c>
      <c r="P35" s="69">
        <f>SUM(P14:P34)</f>
        <v>0</v>
      </c>
    </row>
    <row r="36" spans="1:16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1" t="s">
        <v>14</v>
      </c>
      <c r="B38" s="16"/>
      <c r="C38" s="238">
        <f>'Kops a'!C36:H36</f>
        <v>0</v>
      </c>
      <c r="D38" s="238"/>
      <c r="E38" s="238"/>
      <c r="F38" s="238"/>
      <c r="G38" s="238"/>
      <c r="H38" s="238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16"/>
      <c r="B39" s="16"/>
      <c r="C39" s="175" t="s">
        <v>15</v>
      </c>
      <c r="D39" s="175"/>
      <c r="E39" s="175"/>
      <c r="F39" s="175"/>
      <c r="G39" s="175"/>
      <c r="H39" s="175"/>
      <c r="I39" s="16"/>
      <c r="J39" s="16"/>
      <c r="K39" s="16"/>
      <c r="L39" s="16"/>
      <c r="M39" s="16"/>
      <c r="N39" s="16"/>
      <c r="O39" s="16"/>
      <c r="P39" s="16"/>
    </row>
    <row r="40" spans="1:16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2">
      <c r="A41" s="84" t="str">
        <f>'Kops a'!A39</f>
        <v>Tāme sastādīta 2020. gada ________________</v>
      </c>
      <c r="B41" s="85"/>
      <c r="C41" s="85"/>
      <c r="D41" s="85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1" t="s">
        <v>37</v>
      </c>
      <c r="B43" s="16"/>
      <c r="C43" s="238">
        <f>'Kops a'!C41:H41</f>
        <v>0</v>
      </c>
      <c r="D43" s="238"/>
      <c r="E43" s="238"/>
      <c r="F43" s="238"/>
      <c r="G43" s="238"/>
      <c r="H43" s="238"/>
      <c r="I43" s="16"/>
      <c r="J43" s="16"/>
      <c r="K43" s="16"/>
      <c r="L43" s="16"/>
      <c r="M43" s="16"/>
      <c r="N43" s="16"/>
      <c r="O43" s="16"/>
      <c r="P43" s="16"/>
    </row>
    <row r="44" spans="1:16" x14ac:dyDescent="0.2">
      <c r="A44" s="16"/>
      <c r="B44" s="16"/>
      <c r="C44" s="175" t="s">
        <v>15</v>
      </c>
      <c r="D44" s="175"/>
      <c r="E44" s="175"/>
      <c r="F44" s="175"/>
      <c r="G44" s="175"/>
      <c r="H44" s="175"/>
      <c r="I44" s="16"/>
      <c r="J44" s="16"/>
      <c r="K44" s="16"/>
      <c r="L44" s="16"/>
      <c r="M44" s="16"/>
      <c r="N44" s="16"/>
      <c r="O44" s="16"/>
      <c r="P44" s="16"/>
    </row>
    <row r="45" spans="1:16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2">
      <c r="A46" s="84" t="s">
        <v>54</v>
      </c>
      <c r="B46" s="85"/>
      <c r="C46" s="89">
        <f>'Kops a'!C44</f>
        <v>0</v>
      </c>
      <c r="D46" s="49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</sheetData>
  <mergeCells count="22">
    <mergeCell ref="E12:E13"/>
    <mergeCell ref="C43:H43"/>
    <mergeCell ref="C44:H44"/>
    <mergeCell ref="C38:H38"/>
    <mergeCell ref="C39:H39"/>
    <mergeCell ref="A35:K35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I14:J34 A14:G34">
    <cfRule type="cellIs" dxfId="247" priority="19" operator="equal">
      <formula>0</formula>
    </cfRule>
  </conditionalFormatting>
  <conditionalFormatting sqref="N9:O9">
    <cfRule type="cellIs" dxfId="246" priority="17" operator="equal">
      <formula>0</formula>
    </cfRule>
  </conditionalFormatting>
  <conditionalFormatting sqref="A9:F9">
    <cfRule type="containsText" dxfId="245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44" priority="14" operator="equal">
      <formula>0</formula>
    </cfRule>
  </conditionalFormatting>
  <conditionalFormatting sqref="O10:P10">
    <cfRule type="cellIs" dxfId="243" priority="13" operator="equal">
      <formula>"20__. gada __. _________"</formula>
    </cfRule>
  </conditionalFormatting>
  <conditionalFormatting sqref="A35:K35">
    <cfRule type="containsText" dxfId="242" priority="11" operator="containsText" text="Tiešās izmaksas kopā, t. sk. darba devēja sociālais nodoklis __.__% ">
      <formula>NOT(ISERROR(SEARCH("Tiešās izmaksas kopā, t. sk. darba devēja sociālais nodoklis __.__% ",A35)))</formula>
    </cfRule>
  </conditionalFormatting>
  <conditionalFormatting sqref="C43:H43">
    <cfRule type="cellIs" dxfId="241" priority="8" operator="equal">
      <formula>0</formula>
    </cfRule>
  </conditionalFormatting>
  <conditionalFormatting sqref="C38:H38">
    <cfRule type="cellIs" dxfId="240" priority="7" operator="equal">
      <formula>0</formula>
    </cfRule>
  </conditionalFormatting>
  <conditionalFormatting sqref="H14:H34 K14:P34 L35:P35">
    <cfRule type="cellIs" dxfId="239" priority="6" operator="equal">
      <formula>0</formula>
    </cfRule>
  </conditionalFormatting>
  <conditionalFormatting sqref="C4:I4">
    <cfRule type="cellIs" dxfId="238" priority="5" operator="equal">
      <formula>0</formula>
    </cfRule>
  </conditionalFormatting>
  <conditionalFormatting sqref="D5:L8">
    <cfRule type="cellIs" dxfId="237" priority="3" operator="equal">
      <formula>0</formula>
    </cfRule>
  </conditionalFormatting>
  <conditionalFormatting sqref="C43:H43 C46 C38:H38">
    <cfRule type="cellIs" dxfId="236" priority="2" operator="equal">
      <formula>0</formula>
    </cfRule>
  </conditionalFormatting>
  <conditionalFormatting sqref="D1">
    <cfRule type="cellIs" dxfId="235" priority="1" operator="equal">
      <formula>0</formula>
    </cfRule>
  </conditionalFormatting>
  <pageMargins left="0.7" right="0.7" top="0.75" bottom="0.75" header="0.3" footer="0.3"/>
  <pageSetup paperSize="9" scale="71" fitToWidth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______________",A41)))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_________________________________",A46)))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83"/>
  <sheetViews>
    <sheetView view="pageBreakPreview" topLeftCell="A45" zoomScale="60" zoomScaleNormal="100" workbookViewId="0">
      <selection activeCell="C24" sqref="C24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a'!A16</f>
        <v>2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221" t="s">
        <v>86</v>
      </c>
      <c r="D2" s="221"/>
      <c r="E2" s="221"/>
      <c r="F2" s="221"/>
      <c r="G2" s="221"/>
      <c r="H2" s="221"/>
      <c r="I2" s="221"/>
      <c r="J2" s="28"/>
    </row>
    <row r="3" spans="1:16" x14ac:dyDescent="0.2">
      <c r="A3" s="29"/>
      <c r="B3" s="29"/>
      <c r="C3" s="184" t="s">
        <v>17</v>
      </c>
      <c r="D3" s="184"/>
      <c r="E3" s="184"/>
      <c r="F3" s="184"/>
      <c r="G3" s="184"/>
      <c r="H3" s="184"/>
      <c r="I3" s="184"/>
      <c r="J3" s="29"/>
    </row>
    <row r="4" spans="1:16" x14ac:dyDescent="0.2">
      <c r="A4" s="29"/>
      <c r="B4" s="29"/>
      <c r="C4" s="222" t="s">
        <v>52</v>
      </c>
      <c r="D4" s="222"/>
      <c r="E4" s="222"/>
      <c r="F4" s="222"/>
      <c r="G4" s="222"/>
      <c r="H4" s="222"/>
      <c r="I4" s="222"/>
      <c r="J4" s="29"/>
    </row>
    <row r="5" spans="1:16" x14ac:dyDescent="0.2">
      <c r="A5" s="22"/>
      <c r="B5" s="22"/>
      <c r="C5" s="26" t="s">
        <v>5</v>
      </c>
      <c r="D5" s="235" t="str">
        <f>'Kops a'!D6</f>
        <v>DAUDZDZĪVOKĻU DZĪVOJAMĀ ĒKA</v>
      </c>
      <c r="E5" s="235"/>
      <c r="F5" s="235"/>
      <c r="G5" s="235"/>
      <c r="H5" s="235"/>
      <c r="I5" s="235"/>
      <c r="J5" s="235"/>
      <c r="K5" s="235"/>
      <c r="L5" s="235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235" t="str">
        <f>'Kops a'!D7</f>
        <v>ENERGOEFEKTIVITĀTES PAAUGSTINĀŠANA DAUDZDZĪVOKĻU DZĪVOJAMAI ĒKAI</v>
      </c>
      <c r="E6" s="235"/>
      <c r="F6" s="235"/>
      <c r="G6" s="235"/>
      <c r="H6" s="235"/>
      <c r="I6" s="235"/>
      <c r="J6" s="235"/>
      <c r="K6" s="235"/>
      <c r="L6" s="235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235" t="str">
        <f>'Kops a'!D8</f>
        <v>Jelgavas iela 20, Olaine</v>
      </c>
      <c r="E7" s="235"/>
      <c r="F7" s="235"/>
      <c r="G7" s="235"/>
      <c r="H7" s="235"/>
      <c r="I7" s="235"/>
      <c r="J7" s="235"/>
      <c r="K7" s="235"/>
      <c r="L7" s="235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235" t="str">
        <f>'Kops a'!D9</f>
        <v>AS OŪS 2020/26</v>
      </c>
      <c r="E8" s="235"/>
      <c r="F8" s="235"/>
      <c r="G8" s="235"/>
      <c r="H8" s="235"/>
      <c r="I8" s="235"/>
      <c r="J8" s="235"/>
      <c r="K8" s="235"/>
      <c r="L8" s="235"/>
      <c r="M8" s="16"/>
      <c r="N8" s="16"/>
      <c r="O8" s="16"/>
      <c r="P8" s="16"/>
    </row>
    <row r="9" spans="1:16" ht="11.25" customHeight="1" x14ac:dyDescent="0.2">
      <c r="A9" s="223" t="s">
        <v>327</v>
      </c>
      <c r="B9" s="223"/>
      <c r="C9" s="223"/>
      <c r="D9" s="223"/>
      <c r="E9" s="223"/>
      <c r="F9" s="223"/>
      <c r="G9" s="30"/>
      <c r="H9" s="30"/>
      <c r="I9" s="30"/>
      <c r="J9" s="227" t="s">
        <v>39</v>
      </c>
      <c r="K9" s="227"/>
      <c r="L9" s="227"/>
      <c r="M9" s="227"/>
      <c r="N9" s="234">
        <f>P71</f>
        <v>0</v>
      </c>
      <c r="O9" s="234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7"/>
      <c r="P10" s="86" t="str">
        <f>A77</f>
        <v>Tāme sastādīta 2020. gada ________________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95" t="s">
        <v>23</v>
      </c>
      <c r="B12" s="229" t="s">
        <v>40</v>
      </c>
      <c r="C12" s="225" t="s">
        <v>41</v>
      </c>
      <c r="D12" s="232" t="s">
        <v>42</v>
      </c>
      <c r="E12" s="236" t="s">
        <v>43</v>
      </c>
      <c r="F12" s="224" t="s">
        <v>44</v>
      </c>
      <c r="G12" s="225"/>
      <c r="H12" s="225"/>
      <c r="I12" s="225"/>
      <c r="J12" s="225"/>
      <c r="K12" s="226"/>
      <c r="L12" s="224" t="s">
        <v>45</v>
      </c>
      <c r="M12" s="225"/>
      <c r="N12" s="225"/>
      <c r="O12" s="225"/>
      <c r="P12" s="226"/>
    </row>
    <row r="13" spans="1:16" ht="126.75" customHeight="1" thickBot="1" x14ac:dyDescent="0.25">
      <c r="A13" s="228"/>
      <c r="B13" s="230"/>
      <c r="C13" s="231"/>
      <c r="D13" s="233"/>
      <c r="E13" s="23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ht="12.75" x14ac:dyDescent="0.2">
      <c r="A14" s="102"/>
      <c r="B14" s="103"/>
      <c r="C14" s="104" t="s">
        <v>87</v>
      </c>
      <c r="D14" s="105"/>
      <c r="E14" s="106"/>
      <c r="F14" s="66"/>
      <c r="G14" s="63"/>
      <c r="H14" s="63">
        <f>ROUND(F14*G14,2)</f>
        <v>0</v>
      </c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12.75" x14ac:dyDescent="0.2">
      <c r="A15" s="107">
        <v>1</v>
      </c>
      <c r="B15" s="108" t="s">
        <v>61</v>
      </c>
      <c r="C15" s="109" t="s">
        <v>88</v>
      </c>
      <c r="D15" s="110" t="s">
        <v>63</v>
      </c>
      <c r="E15" s="111">
        <v>225.2</v>
      </c>
      <c r="F15" s="66"/>
      <c r="G15" s="63"/>
      <c r="H15" s="46">
        <f t="shared" ref="H15:H70" si="0">ROUND(F15*G15,2)</f>
        <v>0</v>
      </c>
      <c r="I15" s="63"/>
      <c r="J15" s="63"/>
      <c r="K15" s="47">
        <f t="shared" ref="K15:K70" si="1">SUM(H15:J15)</f>
        <v>0</v>
      </c>
      <c r="L15" s="48">
        <f t="shared" ref="L15:L70" si="2">ROUND(E15*F15,2)</f>
        <v>0</v>
      </c>
      <c r="M15" s="46">
        <f t="shared" ref="M15:M70" si="3">ROUND(H15*E15,2)</f>
        <v>0</v>
      </c>
      <c r="N15" s="46">
        <f t="shared" ref="N15:N70" si="4">ROUND(I15*E15,2)</f>
        <v>0</v>
      </c>
      <c r="O15" s="46">
        <f t="shared" ref="O15:O70" si="5">ROUND(J15*E15,2)</f>
        <v>0</v>
      </c>
      <c r="P15" s="47">
        <f t="shared" ref="P15:P70" si="6">SUM(M15:O15)</f>
        <v>0</v>
      </c>
    </row>
    <row r="16" spans="1:16" ht="12.75" x14ac:dyDescent="0.2">
      <c r="A16" s="107">
        <v>2</v>
      </c>
      <c r="B16" s="108" t="s">
        <v>61</v>
      </c>
      <c r="C16" s="109" t="s">
        <v>89</v>
      </c>
      <c r="D16" s="110" t="s">
        <v>65</v>
      </c>
      <c r="E16" s="111">
        <v>16</v>
      </c>
      <c r="F16" s="66"/>
      <c r="G16" s="63"/>
      <c r="H16" s="46">
        <f t="shared" si="0"/>
        <v>0</v>
      </c>
      <c r="I16" s="63"/>
      <c r="J16" s="63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12.75" x14ac:dyDescent="0.2">
      <c r="A17" s="107">
        <v>3</v>
      </c>
      <c r="B17" s="112" t="s">
        <v>61</v>
      </c>
      <c r="C17" s="109" t="s">
        <v>90</v>
      </c>
      <c r="D17" s="110" t="s">
        <v>65</v>
      </c>
      <c r="E17" s="111">
        <v>10</v>
      </c>
      <c r="F17" s="66"/>
      <c r="G17" s="63"/>
      <c r="H17" s="46">
        <f t="shared" si="0"/>
        <v>0</v>
      </c>
      <c r="I17" s="63"/>
      <c r="J17" s="63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38.25" x14ac:dyDescent="0.2">
      <c r="A18" s="107">
        <v>4</v>
      </c>
      <c r="B18" s="112" t="s">
        <v>61</v>
      </c>
      <c r="C18" s="113" t="s">
        <v>91</v>
      </c>
      <c r="D18" s="112" t="s">
        <v>65</v>
      </c>
      <c r="E18" s="114">
        <v>8</v>
      </c>
      <c r="F18" s="66"/>
      <c r="G18" s="63"/>
      <c r="H18" s="46">
        <f t="shared" si="0"/>
        <v>0</v>
      </c>
      <c r="I18" s="63"/>
      <c r="J18" s="63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38.25" x14ac:dyDescent="0.2">
      <c r="A19" s="107">
        <v>5</v>
      </c>
      <c r="B19" s="112" t="s">
        <v>61</v>
      </c>
      <c r="C19" s="113" t="s">
        <v>92</v>
      </c>
      <c r="D19" s="112" t="s">
        <v>65</v>
      </c>
      <c r="E19" s="114">
        <v>1</v>
      </c>
      <c r="F19" s="66"/>
      <c r="G19" s="63"/>
      <c r="H19" s="46">
        <f t="shared" si="0"/>
        <v>0</v>
      </c>
      <c r="I19" s="63"/>
      <c r="J19" s="63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25.5" x14ac:dyDescent="0.2">
      <c r="A20" s="107">
        <v>6</v>
      </c>
      <c r="B20" s="112" t="s">
        <v>61</v>
      </c>
      <c r="C20" s="113" t="s">
        <v>93</v>
      </c>
      <c r="D20" s="112" t="s">
        <v>74</v>
      </c>
      <c r="E20" s="114">
        <v>98.1</v>
      </c>
      <c r="F20" s="66"/>
      <c r="G20" s="63"/>
      <c r="H20" s="46">
        <f t="shared" si="0"/>
        <v>0</v>
      </c>
      <c r="I20" s="63"/>
      <c r="J20" s="63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38.25" x14ac:dyDescent="0.2">
      <c r="A21" s="107">
        <v>7</v>
      </c>
      <c r="B21" s="112" t="s">
        <v>61</v>
      </c>
      <c r="C21" s="113" t="s">
        <v>94</v>
      </c>
      <c r="D21" s="112" t="s">
        <v>65</v>
      </c>
      <c r="E21" s="114">
        <v>2</v>
      </c>
      <c r="F21" s="66"/>
      <c r="G21" s="63"/>
      <c r="H21" s="46">
        <f t="shared" si="0"/>
        <v>0</v>
      </c>
      <c r="I21" s="63"/>
      <c r="J21" s="63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38.25" x14ac:dyDescent="0.2">
      <c r="A22" s="107">
        <v>8</v>
      </c>
      <c r="B22" s="112" t="s">
        <v>61</v>
      </c>
      <c r="C22" s="113" t="s">
        <v>95</v>
      </c>
      <c r="D22" s="112" t="s">
        <v>69</v>
      </c>
      <c r="E22" s="114">
        <v>1</v>
      </c>
      <c r="F22" s="66"/>
      <c r="G22" s="63"/>
      <c r="H22" s="46">
        <f t="shared" si="0"/>
        <v>0</v>
      </c>
      <c r="I22" s="63"/>
      <c r="J22" s="63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51" x14ac:dyDescent="0.2">
      <c r="A23" s="107">
        <v>9</v>
      </c>
      <c r="B23" s="108" t="s">
        <v>61</v>
      </c>
      <c r="C23" s="109" t="s">
        <v>96</v>
      </c>
      <c r="D23" s="110" t="s">
        <v>74</v>
      </c>
      <c r="E23" s="111">
        <v>23.3</v>
      </c>
      <c r="F23" s="66"/>
      <c r="G23" s="63"/>
      <c r="H23" s="46">
        <f t="shared" si="0"/>
        <v>0</v>
      </c>
      <c r="I23" s="63"/>
      <c r="J23" s="63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12.75" x14ac:dyDescent="0.2">
      <c r="A24" s="107">
        <v>10</v>
      </c>
      <c r="B24" s="108" t="s">
        <v>61</v>
      </c>
      <c r="C24" s="109" t="s">
        <v>97</v>
      </c>
      <c r="D24" s="110" t="s">
        <v>69</v>
      </c>
      <c r="E24" s="111">
        <v>4</v>
      </c>
      <c r="F24" s="66"/>
      <c r="G24" s="63"/>
      <c r="H24" s="46">
        <f t="shared" si="0"/>
        <v>0</v>
      </c>
      <c r="I24" s="63"/>
      <c r="J24" s="63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25.5" x14ac:dyDescent="0.2">
      <c r="A25" s="107">
        <v>11</v>
      </c>
      <c r="B25" s="112" t="s">
        <v>61</v>
      </c>
      <c r="C25" s="113" t="s">
        <v>98</v>
      </c>
      <c r="D25" s="112" t="s">
        <v>65</v>
      </c>
      <c r="E25" s="114">
        <v>8</v>
      </c>
      <c r="F25" s="66"/>
      <c r="G25" s="63"/>
      <c r="H25" s="46">
        <f t="shared" si="0"/>
        <v>0</v>
      </c>
      <c r="I25" s="63"/>
      <c r="J25" s="63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25.5" x14ac:dyDescent="0.2">
      <c r="A26" s="107">
        <v>12</v>
      </c>
      <c r="B26" s="112" t="s">
        <v>61</v>
      </c>
      <c r="C26" s="113" t="s">
        <v>99</v>
      </c>
      <c r="D26" s="112" t="s">
        <v>74</v>
      </c>
      <c r="E26" s="114">
        <v>23.7</v>
      </c>
      <c r="F26" s="66"/>
      <c r="G26" s="63"/>
      <c r="H26" s="46">
        <f t="shared" si="0"/>
        <v>0</v>
      </c>
      <c r="I26" s="63"/>
      <c r="J26" s="63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12.75" x14ac:dyDescent="0.2">
      <c r="A27" s="107">
        <v>13</v>
      </c>
      <c r="B27" s="112" t="s">
        <v>61</v>
      </c>
      <c r="C27" s="113" t="s">
        <v>100</v>
      </c>
      <c r="D27" s="112" t="s">
        <v>69</v>
      </c>
      <c r="E27" s="114">
        <v>1</v>
      </c>
      <c r="F27" s="66"/>
      <c r="G27" s="63"/>
      <c r="H27" s="46">
        <f t="shared" si="0"/>
        <v>0</v>
      </c>
      <c r="I27" s="63"/>
      <c r="J27" s="63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12.75" x14ac:dyDescent="0.2">
      <c r="A28" s="107">
        <v>14</v>
      </c>
      <c r="B28" s="112" t="s">
        <v>61</v>
      </c>
      <c r="C28" s="113" t="s">
        <v>101</v>
      </c>
      <c r="D28" s="112" t="s">
        <v>65</v>
      </c>
      <c r="E28" s="114">
        <v>40</v>
      </c>
      <c r="F28" s="66"/>
      <c r="G28" s="63"/>
      <c r="H28" s="46">
        <f t="shared" si="0"/>
        <v>0</v>
      </c>
      <c r="I28" s="63"/>
      <c r="J28" s="63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38.25" x14ac:dyDescent="0.2">
      <c r="A29" s="107">
        <v>15</v>
      </c>
      <c r="B29" s="112" t="s">
        <v>61</v>
      </c>
      <c r="C29" s="113" t="s">
        <v>102</v>
      </c>
      <c r="D29" s="112" t="s">
        <v>65</v>
      </c>
      <c r="E29" s="114">
        <v>2</v>
      </c>
      <c r="F29" s="66"/>
      <c r="G29" s="63"/>
      <c r="H29" s="46">
        <f t="shared" si="0"/>
        <v>0</v>
      </c>
      <c r="I29" s="63"/>
      <c r="J29" s="63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12.75" x14ac:dyDescent="0.2">
      <c r="A30" s="107">
        <v>16</v>
      </c>
      <c r="B30" s="112" t="s">
        <v>61</v>
      </c>
      <c r="C30" s="113" t="s">
        <v>103</v>
      </c>
      <c r="D30" s="112" t="s">
        <v>63</v>
      </c>
      <c r="E30" s="114">
        <v>51.95</v>
      </c>
      <c r="F30" s="66"/>
      <c r="G30" s="63"/>
      <c r="H30" s="46">
        <f t="shared" si="0"/>
        <v>0</v>
      </c>
      <c r="I30" s="63"/>
      <c r="J30" s="63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12.75" x14ac:dyDescent="0.2">
      <c r="A31" s="107">
        <v>17</v>
      </c>
      <c r="B31" s="108" t="s">
        <v>61</v>
      </c>
      <c r="C31" s="109" t="s">
        <v>104</v>
      </c>
      <c r="D31" s="110" t="s">
        <v>63</v>
      </c>
      <c r="E31" s="111">
        <v>29.4</v>
      </c>
      <c r="F31" s="66"/>
      <c r="G31" s="63"/>
      <c r="H31" s="46">
        <f t="shared" si="0"/>
        <v>0</v>
      </c>
      <c r="I31" s="63"/>
      <c r="J31" s="63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12.75" x14ac:dyDescent="0.2">
      <c r="A32" s="107">
        <v>18</v>
      </c>
      <c r="B32" s="108" t="s">
        <v>61</v>
      </c>
      <c r="C32" s="109" t="s">
        <v>105</v>
      </c>
      <c r="D32" s="110" t="s">
        <v>74</v>
      </c>
      <c r="E32" s="111">
        <v>72.52</v>
      </c>
      <c r="F32" s="66"/>
      <c r="G32" s="63"/>
      <c r="H32" s="46">
        <f t="shared" si="0"/>
        <v>0</v>
      </c>
      <c r="I32" s="63"/>
      <c r="J32" s="63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12.75" x14ac:dyDescent="0.2">
      <c r="A33" s="107">
        <v>19</v>
      </c>
      <c r="B33" s="112" t="s">
        <v>61</v>
      </c>
      <c r="C33" s="113" t="s">
        <v>106</v>
      </c>
      <c r="D33" s="112" t="s">
        <v>65</v>
      </c>
      <c r="E33" s="114">
        <v>32</v>
      </c>
      <c r="F33" s="66"/>
      <c r="G33" s="63"/>
      <c r="H33" s="46">
        <f t="shared" si="0"/>
        <v>0</v>
      </c>
      <c r="I33" s="63"/>
      <c r="J33" s="63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12.75" x14ac:dyDescent="0.2">
      <c r="A34" s="107">
        <v>20</v>
      </c>
      <c r="B34" s="112" t="s">
        <v>61</v>
      </c>
      <c r="C34" s="113" t="s">
        <v>107</v>
      </c>
      <c r="D34" s="112" t="s">
        <v>65</v>
      </c>
      <c r="E34" s="114">
        <v>16</v>
      </c>
      <c r="F34" s="66"/>
      <c r="G34" s="63"/>
      <c r="H34" s="46">
        <f t="shared" si="0"/>
        <v>0</v>
      </c>
      <c r="I34" s="63"/>
      <c r="J34" s="63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12.75" x14ac:dyDescent="0.2">
      <c r="A35" s="107">
        <v>21</v>
      </c>
      <c r="B35" s="112" t="s">
        <v>61</v>
      </c>
      <c r="C35" s="113" t="s">
        <v>108</v>
      </c>
      <c r="D35" s="112" t="s">
        <v>65</v>
      </c>
      <c r="E35" s="114">
        <v>8</v>
      </c>
      <c r="F35" s="66"/>
      <c r="G35" s="63"/>
      <c r="H35" s="46">
        <f t="shared" si="0"/>
        <v>0</v>
      </c>
      <c r="I35" s="63"/>
      <c r="J35" s="63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12.75" x14ac:dyDescent="0.2">
      <c r="A36" s="107">
        <v>22</v>
      </c>
      <c r="B36" s="108" t="s">
        <v>61</v>
      </c>
      <c r="C36" s="109" t="s">
        <v>109</v>
      </c>
      <c r="D36" s="110" t="s">
        <v>110</v>
      </c>
      <c r="E36" s="111">
        <v>8</v>
      </c>
      <c r="F36" s="66"/>
      <c r="G36" s="63"/>
      <c r="H36" s="46">
        <f t="shared" si="0"/>
        <v>0</v>
      </c>
      <c r="I36" s="63"/>
      <c r="J36" s="63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25.5" x14ac:dyDescent="0.2">
      <c r="A37" s="107">
        <v>23</v>
      </c>
      <c r="B37" s="108" t="s">
        <v>61</v>
      </c>
      <c r="C37" s="109" t="s">
        <v>111</v>
      </c>
      <c r="D37" s="110" t="s">
        <v>112</v>
      </c>
      <c r="E37" s="111">
        <f>E16*0.1+E17*0.15+E20*0.07+E23*0.05+E24*3*1.2*0.15+E26*0.3+E30*0.6*0.1+E32*0.3+E35*0.1</f>
        <v>46.074999999999996</v>
      </c>
      <c r="F37" s="66"/>
      <c r="G37" s="63"/>
      <c r="H37" s="46">
        <f t="shared" si="0"/>
        <v>0</v>
      </c>
      <c r="I37" s="63"/>
      <c r="J37" s="63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12.75" x14ac:dyDescent="0.2">
      <c r="A38" s="115"/>
      <c r="B38" s="116"/>
      <c r="C38" s="117" t="s">
        <v>113</v>
      </c>
      <c r="D38" s="118"/>
      <c r="E38" s="119"/>
      <c r="F38" s="66"/>
      <c r="G38" s="63"/>
      <c r="H38" s="46">
        <f t="shared" si="0"/>
        <v>0</v>
      </c>
      <c r="I38" s="63"/>
      <c r="J38" s="63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12.75" x14ac:dyDescent="0.2">
      <c r="A39" s="107">
        <v>1</v>
      </c>
      <c r="B39" s="108" t="s">
        <v>61</v>
      </c>
      <c r="C39" s="109" t="s">
        <v>88</v>
      </c>
      <c r="D39" s="110" t="s">
        <v>63</v>
      </c>
      <c r="E39" s="111">
        <v>222.25</v>
      </c>
      <c r="F39" s="66"/>
      <c r="G39" s="63"/>
      <c r="H39" s="46">
        <f t="shared" si="0"/>
        <v>0</v>
      </c>
      <c r="I39" s="63"/>
      <c r="J39" s="63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12.75" x14ac:dyDescent="0.2">
      <c r="A40" s="107">
        <v>2</v>
      </c>
      <c r="B40" s="112" t="s">
        <v>61</v>
      </c>
      <c r="C40" s="109" t="s">
        <v>90</v>
      </c>
      <c r="D40" s="110" t="s">
        <v>65</v>
      </c>
      <c r="E40" s="111">
        <v>22</v>
      </c>
      <c r="F40" s="66"/>
      <c r="G40" s="63"/>
      <c r="H40" s="46">
        <f t="shared" si="0"/>
        <v>0</v>
      </c>
      <c r="I40" s="63"/>
      <c r="J40" s="63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38.25" x14ac:dyDescent="0.2">
      <c r="A41" s="107">
        <v>3</v>
      </c>
      <c r="B41" s="112" t="s">
        <v>61</v>
      </c>
      <c r="C41" s="113" t="s">
        <v>91</v>
      </c>
      <c r="D41" s="112" t="s">
        <v>65</v>
      </c>
      <c r="E41" s="114">
        <v>8</v>
      </c>
      <c r="F41" s="66"/>
      <c r="G41" s="63"/>
      <c r="H41" s="46">
        <f t="shared" si="0"/>
        <v>0</v>
      </c>
      <c r="I41" s="63"/>
      <c r="J41" s="63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ht="25.5" x14ac:dyDescent="0.2">
      <c r="A42" s="107">
        <v>4</v>
      </c>
      <c r="B42" s="112" t="s">
        <v>61</v>
      </c>
      <c r="C42" s="113" t="s">
        <v>93</v>
      </c>
      <c r="D42" s="112" t="s">
        <v>74</v>
      </c>
      <c r="E42" s="114">
        <v>167.9</v>
      </c>
      <c r="F42" s="66"/>
      <c r="G42" s="63"/>
      <c r="H42" s="46">
        <f t="shared" si="0"/>
        <v>0</v>
      </c>
      <c r="I42" s="63"/>
      <c r="J42" s="63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38.25" x14ac:dyDescent="0.2">
      <c r="A43" s="107">
        <v>5</v>
      </c>
      <c r="B43" s="112" t="s">
        <v>61</v>
      </c>
      <c r="C43" s="113" t="s">
        <v>94</v>
      </c>
      <c r="D43" s="112" t="s">
        <v>65</v>
      </c>
      <c r="E43" s="114">
        <v>3</v>
      </c>
      <c r="F43" s="66"/>
      <c r="G43" s="63"/>
      <c r="H43" s="46">
        <f t="shared" si="0"/>
        <v>0</v>
      </c>
      <c r="I43" s="63"/>
      <c r="J43" s="63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38.25" x14ac:dyDescent="0.2">
      <c r="A44" s="107">
        <v>6</v>
      </c>
      <c r="B44" s="112" t="s">
        <v>61</v>
      </c>
      <c r="C44" s="113" t="s">
        <v>114</v>
      </c>
      <c r="D44" s="112" t="s">
        <v>65</v>
      </c>
      <c r="E44" s="114">
        <v>4</v>
      </c>
      <c r="F44" s="66"/>
      <c r="G44" s="63"/>
      <c r="H44" s="46">
        <f t="shared" si="0"/>
        <v>0</v>
      </c>
      <c r="I44" s="63"/>
      <c r="J44" s="63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ht="12.75" x14ac:dyDescent="0.2">
      <c r="A45" s="107">
        <v>7</v>
      </c>
      <c r="B45" s="112" t="s">
        <v>61</v>
      </c>
      <c r="C45" s="113" t="s">
        <v>100</v>
      </c>
      <c r="D45" s="112" t="s">
        <v>69</v>
      </c>
      <c r="E45" s="114">
        <v>3</v>
      </c>
      <c r="F45" s="66"/>
      <c r="G45" s="63"/>
      <c r="H45" s="46">
        <f t="shared" si="0"/>
        <v>0</v>
      </c>
      <c r="I45" s="63"/>
      <c r="J45" s="63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ht="51" x14ac:dyDescent="0.2">
      <c r="A46" s="107">
        <v>8</v>
      </c>
      <c r="B46" s="112" t="s">
        <v>61</v>
      </c>
      <c r="C46" s="113" t="s">
        <v>115</v>
      </c>
      <c r="D46" s="112" t="s">
        <v>69</v>
      </c>
      <c r="E46" s="114">
        <v>4</v>
      </c>
      <c r="F46" s="66"/>
      <c r="G46" s="63"/>
      <c r="H46" s="46">
        <f t="shared" si="0"/>
        <v>0</v>
      </c>
      <c r="I46" s="63"/>
      <c r="J46" s="63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ht="12.75" x14ac:dyDescent="0.2">
      <c r="A47" s="107">
        <v>9</v>
      </c>
      <c r="B47" s="112" t="s">
        <v>61</v>
      </c>
      <c r="C47" s="113" t="s">
        <v>101</v>
      </c>
      <c r="D47" s="112" t="s">
        <v>65</v>
      </c>
      <c r="E47" s="114">
        <v>20</v>
      </c>
      <c r="F47" s="66"/>
      <c r="G47" s="63"/>
      <c r="H47" s="46">
        <f t="shared" si="0"/>
        <v>0</v>
      </c>
      <c r="I47" s="63"/>
      <c r="J47" s="63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ht="38.25" x14ac:dyDescent="0.2">
      <c r="A48" s="107">
        <v>10</v>
      </c>
      <c r="B48" s="112" t="s">
        <v>61</v>
      </c>
      <c r="C48" s="113" t="s">
        <v>92</v>
      </c>
      <c r="D48" s="112" t="s">
        <v>65</v>
      </c>
      <c r="E48" s="114">
        <v>1</v>
      </c>
      <c r="F48" s="66"/>
      <c r="G48" s="63"/>
      <c r="H48" s="46">
        <f t="shared" si="0"/>
        <v>0</v>
      </c>
      <c r="I48" s="63"/>
      <c r="J48" s="63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ht="12.75" x14ac:dyDescent="0.2">
      <c r="A49" s="107">
        <v>11</v>
      </c>
      <c r="B49" s="112" t="s">
        <v>61</v>
      </c>
      <c r="C49" s="113" t="s">
        <v>103</v>
      </c>
      <c r="D49" s="112" t="s">
        <v>63</v>
      </c>
      <c r="E49" s="114">
        <v>64.55</v>
      </c>
      <c r="F49" s="66"/>
      <c r="G49" s="63"/>
      <c r="H49" s="46">
        <f t="shared" si="0"/>
        <v>0</v>
      </c>
      <c r="I49" s="63"/>
      <c r="J49" s="63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ht="12.75" x14ac:dyDescent="0.2">
      <c r="A50" s="107">
        <v>12</v>
      </c>
      <c r="B50" s="108" t="s">
        <v>61</v>
      </c>
      <c r="C50" s="109" t="s">
        <v>105</v>
      </c>
      <c r="D50" s="110" t="s">
        <v>74</v>
      </c>
      <c r="E50" s="111">
        <v>76</v>
      </c>
      <c r="F50" s="66"/>
      <c r="G50" s="63"/>
      <c r="H50" s="46">
        <f t="shared" si="0"/>
        <v>0</v>
      </c>
      <c r="I50" s="63"/>
      <c r="J50" s="63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ht="12.75" x14ac:dyDescent="0.2">
      <c r="A51" s="107">
        <v>13</v>
      </c>
      <c r="B51" s="112" t="s">
        <v>61</v>
      </c>
      <c r="C51" s="113" t="s">
        <v>106</v>
      </c>
      <c r="D51" s="112" t="s">
        <v>65</v>
      </c>
      <c r="E51" s="114">
        <v>32</v>
      </c>
      <c r="F51" s="66"/>
      <c r="G51" s="63"/>
      <c r="H51" s="46">
        <f t="shared" si="0"/>
        <v>0</v>
      </c>
      <c r="I51" s="63"/>
      <c r="J51" s="63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ht="12.75" x14ac:dyDescent="0.2">
      <c r="A52" s="168">
        <v>14</v>
      </c>
      <c r="B52" s="162" t="s">
        <v>61</v>
      </c>
      <c r="C52" s="166" t="s">
        <v>107</v>
      </c>
      <c r="D52" s="162" t="s">
        <v>65</v>
      </c>
      <c r="E52" s="167">
        <v>8</v>
      </c>
      <c r="F52" s="66"/>
      <c r="G52" s="63"/>
      <c r="H52" s="46">
        <f t="shared" si="0"/>
        <v>0</v>
      </c>
      <c r="I52" s="63"/>
      <c r="J52" s="63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ht="12.75" x14ac:dyDescent="0.2">
      <c r="A53" s="107">
        <v>15</v>
      </c>
      <c r="B53" s="112" t="s">
        <v>61</v>
      </c>
      <c r="C53" s="113" t="s">
        <v>108</v>
      </c>
      <c r="D53" s="112" t="s">
        <v>65</v>
      </c>
      <c r="E53" s="114">
        <v>22</v>
      </c>
      <c r="F53" s="66"/>
      <c r="G53" s="63"/>
      <c r="H53" s="46">
        <f t="shared" si="0"/>
        <v>0</v>
      </c>
      <c r="I53" s="63"/>
      <c r="J53" s="63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ht="12.75" x14ac:dyDescent="0.2">
      <c r="A54" s="107">
        <v>16</v>
      </c>
      <c r="B54" s="108" t="s">
        <v>61</v>
      </c>
      <c r="C54" s="109" t="s">
        <v>109</v>
      </c>
      <c r="D54" s="110" t="s">
        <v>110</v>
      </c>
      <c r="E54" s="111">
        <v>8</v>
      </c>
      <c r="F54" s="66"/>
      <c r="G54" s="63"/>
      <c r="H54" s="46">
        <f t="shared" si="0"/>
        <v>0</v>
      </c>
      <c r="I54" s="63"/>
      <c r="J54" s="63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ht="25.5" x14ac:dyDescent="0.2">
      <c r="A55" s="107">
        <v>17</v>
      </c>
      <c r="B55" s="108" t="s">
        <v>61</v>
      </c>
      <c r="C55" s="109" t="s">
        <v>111</v>
      </c>
      <c r="D55" s="110" t="s">
        <v>112</v>
      </c>
      <c r="E55" s="111">
        <f>E40*0.12+E42*0.07+E45*3*1.2*0.12+E49*0.6*0.1+E50*0.3+E53*0.12</f>
        <v>45.002000000000002</v>
      </c>
      <c r="F55" s="66"/>
      <c r="G55" s="63"/>
      <c r="H55" s="46">
        <f t="shared" si="0"/>
        <v>0</v>
      </c>
      <c r="I55" s="63"/>
      <c r="J55" s="63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ht="12.75" x14ac:dyDescent="0.2">
      <c r="A56" s="115"/>
      <c r="B56" s="116"/>
      <c r="C56" s="117" t="s">
        <v>116</v>
      </c>
      <c r="D56" s="118"/>
      <c r="E56" s="119"/>
      <c r="F56" s="66"/>
      <c r="G56" s="63"/>
      <c r="H56" s="46">
        <f t="shared" si="0"/>
        <v>0</v>
      </c>
      <c r="I56" s="63"/>
      <c r="J56" s="63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ht="12.75" x14ac:dyDescent="0.2">
      <c r="A57" s="107">
        <v>1</v>
      </c>
      <c r="B57" s="108" t="s">
        <v>61</v>
      </c>
      <c r="C57" s="109" t="s">
        <v>88</v>
      </c>
      <c r="D57" s="110" t="s">
        <v>63</v>
      </c>
      <c r="E57" s="111">
        <v>6.3</v>
      </c>
      <c r="F57" s="66"/>
      <c r="G57" s="63"/>
      <c r="H57" s="46">
        <f t="shared" si="0"/>
        <v>0</v>
      </c>
      <c r="I57" s="63"/>
      <c r="J57" s="63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ht="12.75" x14ac:dyDescent="0.2">
      <c r="A58" s="107">
        <v>2</v>
      </c>
      <c r="B58" s="112" t="s">
        <v>61</v>
      </c>
      <c r="C58" s="109" t="s">
        <v>117</v>
      </c>
      <c r="D58" s="110" t="s">
        <v>63</v>
      </c>
      <c r="E58" s="111">
        <v>10.8</v>
      </c>
      <c r="F58" s="66"/>
      <c r="G58" s="63"/>
      <c r="H58" s="46">
        <f t="shared" si="0"/>
        <v>0</v>
      </c>
      <c r="I58" s="63"/>
      <c r="J58" s="63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ht="51" x14ac:dyDescent="0.2">
      <c r="A59" s="107">
        <v>3</v>
      </c>
      <c r="B59" s="112" t="s">
        <v>61</v>
      </c>
      <c r="C59" s="113" t="s">
        <v>118</v>
      </c>
      <c r="D59" s="112" t="s">
        <v>65</v>
      </c>
      <c r="E59" s="114">
        <v>1</v>
      </c>
      <c r="F59" s="66"/>
      <c r="G59" s="63"/>
      <c r="H59" s="46">
        <f t="shared" si="0"/>
        <v>0</v>
      </c>
      <c r="I59" s="63"/>
      <c r="J59" s="63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ht="12.75" x14ac:dyDescent="0.2">
      <c r="A60" s="107">
        <v>4</v>
      </c>
      <c r="B60" s="112" t="s">
        <v>61</v>
      </c>
      <c r="C60" s="113" t="s">
        <v>119</v>
      </c>
      <c r="D60" s="112" t="s">
        <v>63</v>
      </c>
      <c r="E60" s="114">
        <v>15</v>
      </c>
      <c r="F60" s="66"/>
      <c r="G60" s="63"/>
      <c r="H60" s="46">
        <f t="shared" si="0"/>
        <v>0</v>
      </c>
      <c r="I60" s="63"/>
      <c r="J60" s="63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ht="51" x14ac:dyDescent="0.2">
      <c r="A61" s="107">
        <v>5</v>
      </c>
      <c r="B61" s="112" t="s">
        <v>61</v>
      </c>
      <c r="C61" s="113" t="s">
        <v>120</v>
      </c>
      <c r="D61" s="112" t="s">
        <v>65</v>
      </c>
      <c r="E61" s="114">
        <v>1</v>
      </c>
      <c r="F61" s="66"/>
      <c r="G61" s="63"/>
      <c r="H61" s="46">
        <f t="shared" si="0"/>
        <v>0</v>
      </c>
      <c r="I61" s="63"/>
      <c r="J61" s="63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ht="38.25" x14ac:dyDescent="0.2">
      <c r="A62" s="107">
        <v>6</v>
      </c>
      <c r="B62" s="112" t="s">
        <v>61</v>
      </c>
      <c r="C62" s="113" t="s">
        <v>121</v>
      </c>
      <c r="D62" s="112" t="s">
        <v>65</v>
      </c>
      <c r="E62" s="114">
        <v>1</v>
      </c>
      <c r="F62" s="66"/>
      <c r="G62" s="63"/>
      <c r="H62" s="46">
        <f t="shared" si="0"/>
        <v>0</v>
      </c>
      <c r="I62" s="63"/>
      <c r="J62" s="63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ht="12.75" x14ac:dyDescent="0.2">
      <c r="A63" s="107">
        <v>7</v>
      </c>
      <c r="B63" s="108" t="s">
        <v>61</v>
      </c>
      <c r="C63" s="109" t="s">
        <v>109</v>
      </c>
      <c r="D63" s="110" t="s">
        <v>110</v>
      </c>
      <c r="E63" s="111">
        <v>4</v>
      </c>
      <c r="F63" s="66"/>
      <c r="G63" s="63"/>
      <c r="H63" s="46">
        <f t="shared" si="0"/>
        <v>0</v>
      </c>
      <c r="I63" s="63"/>
      <c r="J63" s="63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16" ht="25.5" x14ac:dyDescent="0.2">
      <c r="A64" s="107">
        <v>8</v>
      </c>
      <c r="B64" s="108" t="s">
        <v>61</v>
      </c>
      <c r="C64" s="109" t="s">
        <v>111</v>
      </c>
      <c r="D64" s="110" t="s">
        <v>112</v>
      </c>
      <c r="E64" s="111">
        <v>0.3</v>
      </c>
      <c r="F64" s="66"/>
      <c r="G64" s="63"/>
      <c r="H64" s="46">
        <f t="shared" si="0"/>
        <v>0</v>
      </c>
      <c r="I64" s="63"/>
      <c r="J64" s="63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ht="12.75" x14ac:dyDescent="0.2">
      <c r="A65" s="115"/>
      <c r="B65" s="116"/>
      <c r="C65" s="117" t="s">
        <v>122</v>
      </c>
      <c r="D65" s="118"/>
      <c r="E65" s="119"/>
      <c r="F65" s="66"/>
      <c r="G65" s="63"/>
      <c r="H65" s="46">
        <f t="shared" si="0"/>
        <v>0</v>
      </c>
      <c r="I65" s="63"/>
      <c r="J65" s="63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ht="12.75" x14ac:dyDescent="0.2">
      <c r="A66" s="107">
        <v>1</v>
      </c>
      <c r="B66" s="108" t="s">
        <v>61</v>
      </c>
      <c r="C66" s="109" t="s">
        <v>88</v>
      </c>
      <c r="D66" s="110" t="s">
        <v>63</v>
      </c>
      <c r="E66" s="111">
        <v>6.3</v>
      </c>
      <c r="F66" s="66"/>
      <c r="G66" s="63"/>
      <c r="H66" s="46">
        <f t="shared" si="0"/>
        <v>0</v>
      </c>
      <c r="I66" s="63"/>
      <c r="J66" s="63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ht="12.75" x14ac:dyDescent="0.2">
      <c r="A67" s="107">
        <v>2</v>
      </c>
      <c r="B67" s="112" t="s">
        <v>61</v>
      </c>
      <c r="C67" s="109" t="s">
        <v>117</v>
      </c>
      <c r="D67" s="110" t="s">
        <v>63</v>
      </c>
      <c r="E67" s="111">
        <v>10.8</v>
      </c>
      <c r="F67" s="66"/>
      <c r="G67" s="63"/>
      <c r="H67" s="46">
        <f t="shared" si="0"/>
        <v>0</v>
      </c>
      <c r="I67" s="63"/>
      <c r="J67" s="63"/>
      <c r="K67" s="47">
        <f t="shared" si="1"/>
        <v>0</v>
      </c>
      <c r="L67" s="48">
        <f t="shared" si="2"/>
        <v>0</v>
      </c>
      <c r="M67" s="46">
        <f t="shared" si="3"/>
        <v>0</v>
      </c>
      <c r="N67" s="46">
        <f t="shared" si="4"/>
        <v>0</v>
      </c>
      <c r="O67" s="46">
        <f t="shared" si="5"/>
        <v>0</v>
      </c>
      <c r="P67" s="47">
        <f t="shared" si="6"/>
        <v>0</v>
      </c>
    </row>
    <row r="68" spans="1:16" ht="38.25" x14ac:dyDescent="0.2">
      <c r="A68" s="107">
        <v>3</v>
      </c>
      <c r="B68" s="112" t="s">
        <v>61</v>
      </c>
      <c r="C68" s="113" t="s">
        <v>114</v>
      </c>
      <c r="D68" s="112" t="s">
        <v>65</v>
      </c>
      <c r="E68" s="114">
        <v>1</v>
      </c>
      <c r="F68" s="66"/>
      <c r="G68" s="63"/>
      <c r="H68" s="46">
        <f t="shared" si="0"/>
        <v>0</v>
      </c>
      <c r="I68" s="63"/>
      <c r="J68" s="63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ht="12.75" x14ac:dyDescent="0.2">
      <c r="A69" s="107">
        <v>4</v>
      </c>
      <c r="B69" s="108" t="s">
        <v>61</v>
      </c>
      <c r="C69" s="109" t="s">
        <v>109</v>
      </c>
      <c r="D69" s="110" t="s">
        <v>110</v>
      </c>
      <c r="E69" s="111">
        <v>4</v>
      </c>
      <c r="F69" s="66"/>
      <c r="G69" s="63"/>
      <c r="H69" s="46">
        <f t="shared" si="0"/>
        <v>0</v>
      </c>
      <c r="I69" s="63"/>
      <c r="J69" s="63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ht="26.25" thickBot="1" x14ac:dyDescent="0.25">
      <c r="A70" s="107">
        <v>5</v>
      </c>
      <c r="B70" s="108" t="s">
        <v>61</v>
      </c>
      <c r="C70" s="109" t="s">
        <v>111</v>
      </c>
      <c r="D70" s="110" t="s">
        <v>112</v>
      </c>
      <c r="E70" s="111">
        <v>0.3</v>
      </c>
      <c r="F70" s="66"/>
      <c r="G70" s="63"/>
      <c r="H70" s="46">
        <f t="shared" si="0"/>
        <v>0</v>
      </c>
      <c r="I70" s="63"/>
      <c r="J70" s="63"/>
      <c r="K70" s="47">
        <f t="shared" si="1"/>
        <v>0</v>
      </c>
      <c r="L70" s="48">
        <f t="shared" si="2"/>
        <v>0</v>
      </c>
      <c r="M70" s="46">
        <f t="shared" si="3"/>
        <v>0</v>
      </c>
      <c r="N70" s="46">
        <f t="shared" si="4"/>
        <v>0</v>
      </c>
      <c r="O70" s="46">
        <f t="shared" si="5"/>
        <v>0</v>
      </c>
      <c r="P70" s="47">
        <f t="shared" si="6"/>
        <v>0</v>
      </c>
    </row>
    <row r="71" spans="1:16" ht="12" thickBot="1" x14ac:dyDescent="0.25">
      <c r="A71" s="239" t="s">
        <v>148</v>
      </c>
      <c r="B71" s="240"/>
      <c r="C71" s="240"/>
      <c r="D71" s="240"/>
      <c r="E71" s="240"/>
      <c r="F71" s="240"/>
      <c r="G71" s="240"/>
      <c r="H71" s="240"/>
      <c r="I71" s="240"/>
      <c r="J71" s="240"/>
      <c r="K71" s="241"/>
      <c r="L71" s="67">
        <f>SUM(L14:L70)</f>
        <v>0</v>
      </c>
      <c r="M71" s="68">
        <f>SUM(M14:M70)</f>
        <v>0</v>
      </c>
      <c r="N71" s="68">
        <f>SUM(N14:N70)</f>
        <v>0</v>
      </c>
      <c r="O71" s="68">
        <f>SUM(O14:O70)</f>
        <v>0</v>
      </c>
      <c r="P71" s="69">
        <f>SUM(P14:P70)</f>
        <v>0</v>
      </c>
    </row>
    <row r="72" spans="1:16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1:16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16" x14ac:dyDescent="0.2">
      <c r="A74" s="1" t="s">
        <v>14</v>
      </c>
      <c r="B74" s="16"/>
      <c r="C74" s="238">
        <f>'Kops a'!C36:H36</f>
        <v>0</v>
      </c>
      <c r="D74" s="238"/>
      <c r="E74" s="238"/>
      <c r="F74" s="238"/>
      <c r="G74" s="238"/>
      <c r="H74" s="238"/>
      <c r="I74" s="16"/>
      <c r="J74" s="16"/>
      <c r="K74" s="16"/>
      <c r="L74" s="16"/>
      <c r="M74" s="16"/>
      <c r="N74" s="16"/>
      <c r="O74" s="16"/>
      <c r="P74" s="16"/>
    </row>
    <row r="75" spans="1:16" x14ac:dyDescent="0.2">
      <c r="A75" s="16"/>
      <c r="B75" s="16"/>
      <c r="C75" s="175" t="s">
        <v>15</v>
      </c>
      <c r="D75" s="175"/>
      <c r="E75" s="175"/>
      <c r="F75" s="175"/>
      <c r="G75" s="175"/>
      <c r="H75" s="175"/>
      <c r="I75" s="16"/>
      <c r="J75" s="16"/>
      <c r="K75" s="16"/>
      <c r="L75" s="16"/>
      <c r="M75" s="16"/>
      <c r="N75" s="16"/>
      <c r="O75" s="16"/>
      <c r="P75" s="16"/>
    </row>
    <row r="76" spans="1:16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">
      <c r="A77" s="84" t="str">
        <f>'Kops a'!A39</f>
        <v>Tāme sastādīta 2020. gada ________________</v>
      </c>
      <c r="B77" s="85"/>
      <c r="C77" s="85"/>
      <c r="D77" s="85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1:16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1:16" x14ac:dyDescent="0.2">
      <c r="A79" s="1" t="s">
        <v>37</v>
      </c>
      <c r="B79" s="16"/>
      <c r="C79" s="238">
        <f>'Kops a'!C41:H41</f>
        <v>0</v>
      </c>
      <c r="D79" s="238"/>
      <c r="E79" s="238"/>
      <c r="F79" s="238"/>
      <c r="G79" s="238"/>
      <c r="H79" s="238"/>
      <c r="I79" s="16"/>
      <c r="J79" s="16"/>
      <c r="K79" s="16"/>
      <c r="L79" s="16"/>
      <c r="M79" s="16"/>
      <c r="N79" s="16"/>
      <c r="O79" s="16"/>
      <c r="P79" s="16"/>
    </row>
    <row r="80" spans="1:16" x14ac:dyDescent="0.2">
      <c r="A80" s="16"/>
      <c r="B80" s="16"/>
      <c r="C80" s="175" t="s">
        <v>15</v>
      </c>
      <c r="D80" s="175"/>
      <c r="E80" s="175"/>
      <c r="F80" s="175"/>
      <c r="G80" s="175"/>
      <c r="H80" s="175"/>
      <c r="I80" s="16"/>
      <c r="J80" s="16"/>
      <c r="K80" s="16"/>
      <c r="L80" s="16"/>
      <c r="M80" s="16"/>
      <c r="N80" s="16"/>
      <c r="O80" s="16"/>
      <c r="P80" s="16"/>
    </row>
    <row r="81" spans="1:16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1:16" x14ac:dyDescent="0.2">
      <c r="A82" s="84" t="s">
        <v>54</v>
      </c>
      <c r="B82" s="85"/>
      <c r="C82" s="89">
        <f>'Kops a'!C44</f>
        <v>0</v>
      </c>
      <c r="D82" s="49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6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</sheetData>
  <mergeCells count="22">
    <mergeCell ref="C80:H80"/>
    <mergeCell ref="C4:I4"/>
    <mergeCell ref="F12:K12"/>
    <mergeCell ref="A9:F9"/>
    <mergeCell ref="J9:M9"/>
    <mergeCell ref="D8:L8"/>
    <mergeCell ref="A71:K71"/>
    <mergeCell ref="C74:H74"/>
    <mergeCell ref="C75:H75"/>
    <mergeCell ref="C79:H7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4:B70 I14:J70 D14:G70">
    <cfRule type="cellIs" dxfId="232" priority="22" operator="equal">
      <formula>0</formula>
    </cfRule>
  </conditionalFormatting>
  <conditionalFormatting sqref="N9:O9">
    <cfRule type="cellIs" dxfId="231" priority="21" operator="equal">
      <formula>0</formula>
    </cfRule>
  </conditionalFormatting>
  <conditionalFormatting sqref="A9:F9">
    <cfRule type="containsText" dxfId="230" priority="1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29" priority="18" operator="equal">
      <formula>0</formula>
    </cfRule>
  </conditionalFormatting>
  <conditionalFormatting sqref="O10">
    <cfRule type="cellIs" dxfId="228" priority="17" operator="equal">
      <formula>"20__. gada __. _________"</formula>
    </cfRule>
  </conditionalFormatting>
  <conditionalFormatting sqref="A71:K71">
    <cfRule type="containsText" dxfId="227" priority="16" operator="containsText" text="Tiešās izmaksas kopā, t. sk. darba devēja sociālais nodoklis __.__% ">
      <formula>NOT(ISERROR(SEARCH("Tiešās izmaksas kopā, t. sk. darba devēja sociālais nodoklis __.__% ",A71)))</formula>
    </cfRule>
  </conditionalFormatting>
  <conditionalFormatting sqref="H14:H70 K14:P70 L71:P71">
    <cfRule type="cellIs" dxfId="226" priority="11" operator="equal">
      <formula>0</formula>
    </cfRule>
  </conditionalFormatting>
  <conditionalFormatting sqref="C4:I4">
    <cfRule type="cellIs" dxfId="225" priority="10" operator="equal">
      <formula>0</formula>
    </cfRule>
  </conditionalFormatting>
  <conditionalFormatting sqref="C14:C70">
    <cfRule type="cellIs" dxfId="224" priority="9" operator="equal">
      <formula>0</formula>
    </cfRule>
  </conditionalFormatting>
  <conditionalFormatting sqref="D5:L8">
    <cfRule type="cellIs" dxfId="223" priority="8" operator="equal">
      <formula>0</formula>
    </cfRule>
  </conditionalFormatting>
  <conditionalFormatting sqref="P10">
    <cfRule type="cellIs" dxfId="222" priority="7" operator="equal">
      <formula>"20__. gada __. _________"</formula>
    </cfRule>
  </conditionalFormatting>
  <conditionalFormatting sqref="C79:H79">
    <cfRule type="cellIs" dxfId="221" priority="4" operator="equal">
      <formula>0</formula>
    </cfRule>
  </conditionalFormatting>
  <conditionalFormatting sqref="C74:H74">
    <cfRule type="cellIs" dxfId="220" priority="3" operator="equal">
      <formula>0</formula>
    </cfRule>
  </conditionalFormatting>
  <conditionalFormatting sqref="C79:H79 C82 C74:H74">
    <cfRule type="cellIs" dxfId="219" priority="2" operator="equal">
      <formula>0</formula>
    </cfRule>
  </conditionalFormatting>
  <conditionalFormatting sqref="D1">
    <cfRule type="cellIs" dxfId="218" priority="1" operator="equal">
      <formula>0</formula>
    </cfRule>
  </conditionalFormatting>
  <pageMargins left="0.7" right="0.7" top="0.75" bottom="0.75" header="0.3" footer="0.3"/>
  <pageSetup scale="84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6B16A03-C867-4231-9EE2-FA19DDA4D492}">
            <xm:f>NOT(ISERROR(SEARCH("Tāme sastādīta ____. gada ___. ______________",A77)))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5" operator="containsText" id="{2AF3CC58-04F0-4432-AA0F-D3D058C3CAD1}">
            <xm:f>NOT(ISERROR(SEARCH("Sertifikāta Nr. _________________________________",A82)))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P62"/>
  <sheetViews>
    <sheetView view="pageBreakPreview" topLeftCell="A36" zoomScale="60" zoomScaleNormal="100" workbookViewId="0">
      <selection activeCell="C48" sqref="C48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a'!A17</f>
        <v>3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221" t="s">
        <v>123</v>
      </c>
      <c r="D2" s="221"/>
      <c r="E2" s="221"/>
      <c r="F2" s="221"/>
      <c r="G2" s="221"/>
      <c r="H2" s="221"/>
      <c r="I2" s="221"/>
      <c r="J2" s="28"/>
    </row>
    <row r="3" spans="1:16" x14ac:dyDescent="0.2">
      <c r="A3" s="29"/>
      <c r="B3" s="29"/>
      <c r="C3" s="184" t="s">
        <v>17</v>
      </c>
      <c r="D3" s="184"/>
      <c r="E3" s="184"/>
      <c r="F3" s="184"/>
      <c r="G3" s="184"/>
      <c r="H3" s="184"/>
      <c r="I3" s="184"/>
      <c r="J3" s="29"/>
    </row>
    <row r="4" spans="1:16" x14ac:dyDescent="0.2">
      <c r="A4" s="29"/>
      <c r="B4" s="29"/>
      <c r="C4" s="222" t="s">
        <v>52</v>
      </c>
      <c r="D4" s="222"/>
      <c r="E4" s="222"/>
      <c r="F4" s="222"/>
      <c r="G4" s="222"/>
      <c r="H4" s="222"/>
      <c r="I4" s="222"/>
      <c r="J4" s="29"/>
    </row>
    <row r="5" spans="1:16" x14ac:dyDescent="0.2">
      <c r="A5" s="22"/>
      <c r="B5" s="22"/>
      <c r="C5" s="26" t="s">
        <v>5</v>
      </c>
      <c r="D5" s="235" t="str">
        <f>'Kops a'!D6</f>
        <v>DAUDZDZĪVOKĻU DZĪVOJAMĀ ĒKA</v>
      </c>
      <c r="E5" s="235"/>
      <c r="F5" s="235"/>
      <c r="G5" s="235"/>
      <c r="H5" s="235"/>
      <c r="I5" s="235"/>
      <c r="J5" s="235"/>
      <c r="K5" s="235"/>
      <c r="L5" s="235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235" t="str">
        <f>'Kops a'!D7</f>
        <v>ENERGOEFEKTIVITĀTES PAAUGSTINĀŠANA DAUDZDZĪVOKĻU DZĪVOJAMAI ĒKAI</v>
      </c>
      <c r="E6" s="235"/>
      <c r="F6" s="235"/>
      <c r="G6" s="235"/>
      <c r="H6" s="235"/>
      <c r="I6" s="235"/>
      <c r="J6" s="235"/>
      <c r="K6" s="235"/>
      <c r="L6" s="235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235" t="str">
        <f>'Kops a'!D8</f>
        <v>Jelgavas iela 20, Olaine</v>
      </c>
      <c r="E7" s="235"/>
      <c r="F7" s="235"/>
      <c r="G7" s="235"/>
      <c r="H7" s="235"/>
      <c r="I7" s="235"/>
      <c r="J7" s="235"/>
      <c r="K7" s="235"/>
      <c r="L7" s="235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235" t="str">
        <f>'Kops a'!D9</f>
        <v>AS OŪS 2020/26</v>
      </c>
      <c r="E8" s="235"/>
      <c r="F8" s="235"/>
      <c r="G8" s="235"/>
      <c r="H8" s="235"/>
      <c r="I8" s="235"/>
      <c r="J8" s="235"/>
      <c r="K8" s="235"/>
      <c r="L8" s="235"/>
      <c r="M8" s="16"/>
      <c r="N8" s="16"/>
      <c r="O8" s="16"/>
      <c r="P8" s="16"/>
    </row>
    <row r="9" spans="1:16" ht="11.25" customHeight="1" x14ac:dyDescent="0.2">
      <c r="A9" s="223" t="s">
        <v>327</v>
      </c>
      <c r="B9" s="223"/>
      <c r="C9" s="223"/>
      <c r="D9" s="223"/>
      <c r="E9" s="223"/>
      <c r="F9" s="223"/>
      <c r="G9" s="30"/>
      <c r="H9" s="30"/>
      <c r="I9" s="30"/>
      <c r="J9" s="227" t="s">
        <v>39</v>
      </c>
      <c r="K9" s="227"/>
      <c r="L9" s="227"/>
      <c r="M9" s="227"/>
      <c r="N9" s="234">
        <f>P50</f>
        <v>0</v>
      </c>
      <c r="O9" s="234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7"/>
      <c r="P10" s="86" t="str">
        <f>A56</f>
        <v>Tāme sastādīta 2020. gada ________________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95" t="s">
        <v>23</v>
      </c>
      <c r="B12" s="229" t="s">
        <v>40</v>
      </c>
      <c r="C12" s="225" t="s">
        <v>41</v>
      </c>
      <c r="D12" s="232" t="s">
        <v>42</v>
      </c>
      <c r="E12" s="236" t="s">
        <v>43</v>
      </c>
      <c r="F12" s="224" t="s">
        <v>44</v>
      </c>
      <c r="G12" s="225"/>
      <c r="H12" s="225"/>
      <c r="I12" s="225"/>
      <c r="J12" s="225"/>
      <c r="K12" s="226"/>
      <c r="L12" s="224" t="s">
        <v>45</v>
      </c>
      <c r="M12" s="225"/>
      <c r="N12" s="225"/>
      <c r="O12" s="225"/>
      <c r="P12" s="226"/>
    </row>
    <row r="13" spans="1:16" ht="126.75" customHeight="1" thickBot="1" x14ac:dyDescent="0.25">
      <c r="A13" s="228"/>
      <c r="B13" s="230"/>
      <c r="C13" s="231"/>
      <c r="D13" s="233"/>
      <c r="E13" s="23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ht="12.75" x14ac:dyDescent="0.2">
      <c r="A14" s="157"/>
      <c r="B14" s="158"/>
      <c r="C14" s="159" t="s">
        <v>124</v>
      </c>
      <c r="D14" s="160"/>
      <c r="E14" s="161"/>
      <c r="F14" s="66"/>
      <c r="G14" s="63"/>
      <c r="H14" s="63">
        <f>ROUND(F14*G14,2)</f>
        <v>0</v>
      </c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5.5" x14ac:dyDescent="0.2">
      <c r="A15" s="125">
        <v>1</v>
      </c>
      <c r="B15" s="112" t="s">
        <v>61</v>
      </c>
      <c r="C15" s="113" t="s">
        <v>125</v>
      </c>
      <c r="D15" s="112" t="s">
        <v>69</v>
      </c>
      <c r="E15" s="114">
        <v>1</v>
      </c>
      <c r="F15" s="66"/>
      <c r="G15" s="63"/>
      <c r="H15" s="46">
        <f t="shared" ref="H15:H40" si="0">ROUND(F15*G15,2)</f>
        <v>0</v>
      </c>
      <c r="I15" s="63"/>
      <c r="J15" s="63"/>
      <c r="K15" s="47">
        <f t="shared" ref="K15:K40" si="1">SUM(H15:J15)</f>
        <v>0</v>
      </c>
      <c r="L15" s="48">
        <f t="shared" ref="L15:L40" si="2">ROUND(E15*F15,2)</f>
        <v>0</v>
      </c>
      <c r="M15" s="46">
        <f t="shared" ref="M15:M40" si="3">ROUND(H15*E15,2)</f>
        <v>0</v>
      </c>
      <c r="N15" s="46">
        <f t="shared" ref="N15:N40" si="4">ROUND(I15*E15,2)</f>
        <v>0</v>
      </c>
      <c r="O15" s="46">
        <f t="shared" ref="O15:O40" si="5">ROUND(J15*E15,2)</f>
        <v>0</v>
      </c>
      <c r="P15" s="47">
        <f t="shared" ref="P15:P40" si="6">SUM(M15:O15)</f>
        <v>0</v>
      </c>
    </row>
    <row r="16" spans="1:16" ht="38.25" x14ac:dyDescent="0.2">
      <c r="A16" s="125">
        <v>2</v>
      </c>
      <c r="B16" s="112" t="s">
        <v>61</v>
      </c>
      <c r="C16" s="113" t="s">
        <v>126</v>
      </c>
      <c r="D16" s="112" t="s">
        <v>69</v>
      </c>
      <c r="E16" s="114">
        <v>1</v>
      </c>
      <c r="F16" s="66"/>
      <c r="G16" s="63"/>
      <c r="H16" s="46">
        <f t="shared" si="0"/>
        <v>0</v>
      </c>
      <c r="I16" s="63"/>
      <c r="J16" s="63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12.75" x14ac:dyDescent="0.2">
      <c r="A17" s="107">
        <v>3</v>
      </c>
      <c r="B17" s="108" t="s">
        <v>61</v>
      </c>
      <c r="C17" s="109" t="s">
        <v>127</v>
      </c>
      <c r="D17" s="110" t="s">
        <v>110</v>
      </c>
      <c r="E17" s="111">
        <v>8</v>
      </c>
      <c r="F17" s="66"/>
      <c r="G17" s="63"/>
      <c r="H17" s="46">
        <f t="shared" si="0"/>
        <v>0</v>
      </c>
      <c r="I17" s="63"/>
      <c r="J17" s="63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25.5" x14ac:dyDescent="0.2">
      <c r="A18" s="107">
        <v>4</v>
      </c>
      <c r="B18" s="108" t="s">
        <v>61</v>
      </c>
      <c r="C18" s="109" t="s">
        <v>111</v>
      </c>
      <c r="D18" s="110" t="s">
        <v>112</v>
      </c>
      <c r="E18" s="111">
        <v>4</v>
      </c>
      <c r="F18" s="66"/>
      <c r="G18" s="63"/>
      <c r="H18" s="46">
        <f t="shared" si="0"/>
        <v>0</v>
      </c>
      <c r="I18" s="63"/>
      <c r="J18" s="63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12.75" x14ac:dyDescent="0.2">
      <c r="A19" s="126"/>
      <c r="B19" s="127"/>
      <c r="C19" s="99" t="s">
        <v>128</v>
      </c>
      <c r="D19" s="128"/>
      <c r="E19" s="129"/>
      <c r="F19" s="66"/>
      <c r="G19" s="63"/>
      <c r="H19" s="46">
        <f t="shared" si="0"/>
        <v>0</v>
      </c>
      <c r="I19" s="63"/>
      <c r="J19" s="63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51" x14ac:dyDescent="0.2">
      <c r="A20" s="125">
        <v>1</v>
      </c>
      <c r="B20" s="112" t="s">
        <v>61</v>
      </c>
      <c r="C20" s="130" t="s">
        <v>501</v>
      </c>
      <c r="D20" s="112" t="s">
        <v>74</v>
      </c>
      <c r="E20" s="114">
        <v>84.1</v>
      </c>
      <c r="F20" s="66"/>
      <c r="G20" s="63"/>
      <c r="H20" s="46">
        <f t="shared" si="0"/>
        <v>0</v>
      </c>
      <c r="I20" s="63"/>
      <c r="J20" s="63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12.75" x14ac:dyDescent="0.2">
      <c r="A21" s="125">
        <v>2</v>
      </c>
      <c r="B21" s="112"/>
      <c r="C21" s="131" t="s">
        <v>129</v>
      </c>
      <c r="D21" s="112" t="s">
        <v>130</v>
      </c>
      <c r="E21" s="114">
        <f>E20*0.18</f>
        <v>15.137999999999998</v>
      </c>
      <c r="F21" s="66"/>
      <c r="G21" s="63"/>
      <c r="H21" s="46">
        <f t="shared" si="0"/>
        <v>0</v>
      </c>
      <c r="I21" s="63"/>
      <c r="J21" s="63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12.75" x14ac:dyDescent="0.2">
      <c r="A22" s="125">
        <v>3</v>
      </c>
      <c r="B22" s="112"/>
      <c r="C22" s="131" t="s">
        <v>131</v>
      </c>
      <c r="D22" s="112" t="s">
        <v>74</v>
      </c>
      <c r="E22" s="114">
        <f>E20</f>
        <v>84.1</v>
      </c>
      <c r="F22" s="66"/>
      <c r="G22" s="63"/>
      <c r="H22" s="46">
        <f t="shared" si="0"/>
        <v>0</v>
      </c>
      <c r="I22" s="63"/>
      <c r="J22" s="63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25.5" x14ac:dyDescent="0.2">
      <c r="A23" s="125">
        <v>4</v>
      </c>
      <c r="B23" s="112" t="s">
        <v>61</v>
      </c>
      <c r="C23" s="130" t="s">
        <v>132</v>
      </c>
      <c r="D23" s="112" t="s">
        <v>74</v>
      </c>
      <c r="E23" s="114">
        <f>560.9</f>
        <v>560.9</v>
      </c>
      <c r="F23" s="66"/>
      <c r="G23" s="63"/>
      <c r="H23" s="46">
        <f t="shared" si="0"/>
        <v>0</v>
      </c>
      <c r="I23" s="63"/>
      <c r="J23" s="63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12.75" x14ac:dyDescent="0.2">
      <c r="A24" s="125">
        <v>5</v>
      </c>
      <c r="B24" s="112"/>
      <c r="C24" s="169" t="s">
        <v>133</v>
      </c>
      <c r="D24" s="112" t="s">
        <v>130</v>
      </c>
      <c r="E24" s="114">
        <f>E23*0.12</f>
        <v>67.307999999999993</v>
      </c>
      <c r="F24" s="66"/>
      <c r="G24" s="63"/>
      <c r="H24" s="46">
        <f t="shared" si="0"/>
        <v>0</v>
      </c>
      <c r="I24" s="63"/>
      <c r="J24" s="63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12.75" x14ac:dyDescent="0.2">
      <c r="A25" s="125">
        <v>6</v>
      </c>
      <c r="B25" s="112"/>
      <c r="C25" s="169" t="s">
        <v>134</v>
      </c>
      <c r="D25" s="112" t="s">
        <v>135</v>
      </c>
      <c r="E25" s="114">
        <f>E23*5</f>
        <v>2804.5</v>
      </c>
      <c r="F25" s="66"/>
      <c r="G25" s="63"/>
      <c r="H25" s="46">
        <f t="shared" si="0"/>
        <v>0</v>
      </c>
      <c r="I25" s="63"/>
      <c r="J25" s="63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12.75" x14ac:dyDescent="0.2">
      <c r="A26" s="125">
        <v>7</v>
      </c>
      <c r="B26" s="112"/>
      <c r="C26" s="169" t="s">
        <v>136</v>
      </c>
      <c r="D26" s="112" t="s">
        <v>65</v>
      </c>
      <c r="E26" s="114">
        <f>ROUND(E23*5.5,0)</f>
        <v>3085</v>
      </c>
      <c r="F26" s="66"/>
      <c r="G26" s="63"/>
      <c r="H26" s="46">
        <f t="shared" si="0"/>
        <v>0</v>
      </c>
      <c r="I26" s="63"/>
      <c r="J26" s="63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25.5" x14ac:dyDescent="0.2">
      <c r="A27" s="125">
        <v>8</v>
      </c>
      <c r="B27" s="112"/>
      <c r="C27" s="155" t="s">
        <v>146</v>
      </c>
      <c r="D27" s="112" t="s">
        <v>74</v>
      </c>
      <c r="E27" s="114">
        <f>E23*1.02</f>
        <v>572.11799999999994</v>
      </c>
      <c r="F27" s="66"/>
      <c r="G27" s="63"/>
      <c r="H27" s="46">
        <f t="shared" si="0"/>
        <v>0</v>
      </c>
      <c r="I27" s="63"/>
      <c r="J27" s="63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25.5" x14ac:dyDescent="0.2">
      <c r="A28" s="125">
        <v>9</v>
      </c>
      <c r="B28" s="112" t="s">
        <v>61</v>
      </c>
      <c r="C28" s="130" t="s">
        <v>137</v>
      </c>
      <c r="D28" s="112" t="s">
        <v>74</v>
      </c>
      <c r="E28" s="114">
        <f>E23</f>
        <v>560.9</v>
      </c>
      <c r="F28" s="66"/>
      <c r="G28" s="63"/>
      <c r="H28" s="46">
        <f t="shared" si="0"/>
        <v>0</v>
      </c>
      <c r="I28" s="63"/>
      <c r="J28" s="63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12.75" x14ac:dyDescent="0.2">
      <c r="A29" s="125">
        <v>10</v>
      </c>
      <c r="B29" s="162"/>
      <c r="C29" s="169" t="s">
        <v>134</v>
      </c>
      <c r="D29" s="112" t="s">
        <v>135</v>
      </c>
      <c r="E29" s="114">
        <f>E28*4.5</f>
        <v>2524.0499999999997</v>
      </c>
      <c r="F29" s="66"/>
      <c r="G29" s="63"/>
      <c r="H29" s="46">
        <f t="shared" si="0"/>
        <v>0</v>
      </c>
      <c r="I29" s="63"/>
      <c r="J29" s="63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12.75" x14ac:dyDescent="0.2">
      <c r="A30" s="125">
        <v>11</v>
      </c>
      <c r="B30" s="162"/>
      <c r="C30" s="131" t="s">
        <v>138</v>
      </c>
      <c r="D30" s="112" t="s">
        <v>74</v>
      </c>
      <c r="E30" s="114">
        <f>E28*1.2</f>
        <v>673.07999999999993</v>
      </c>
      <c r="F30" s="66"/>
      <c r="G30" s="63"/>
      <c r="H30" s="46">
        <f t="shared" si="0"/>
        <v>0</v>
      </c>
      <c r="I30" s="63"/>
      <c r="J30" s="63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25.5" x14ac:dyDescent="0.2">
      <c r="A31" s="126"/>
      <c r="B31" s="163"/>
      <c r="C31" s="99" t="s">
        <v>139</v>
      </c>
      <c r="D31" s="128"/>
      <c r="E31" s="129"/>
      <c r="F31" s="66"/>
      <c r="G31" s="63"/>
      <c r="H31" s="46">
        <f t="shared" si="0"/>
        <v>0</v>
      </c>
      <c r="I31" s="63"/>
      <c r="J31" s="63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12.75" x14ac:dyDescent="0.2">
      <c r="A32" s="125">
        <v>1</v>
      </c>
      <c r="B32" s="112" t="s">
        <v>61</v>
      </c>
      <c r="C32" s="156" t="s">
        <v>147</v>
      </c>
      <c r="D32" s="112" t="s">
        <v>74</v>
      </c>
      <c r="E32" s="114">
        <v>44</v>
      </c>
      <c r="F32" s="66"/>
      <c r="G32" s="63"/>
      <c r="H32" s="46">
        <f t="shared" si="0"/>
        <v>0</v>
      </c>
      <c r="I32" s="63"/>
      <c r="J32" s="63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12.75" x14ac:dyDescent="0.2">
      <c r="A33" s="125">
        <v>2</v>
      </c>
      <c r="B33" s="112"/>
      <c r="C33" s="169" t="s">
        <v>133</v>
      </c>
      <c r="D33" s="112" t="s">
        <v>130</v>
      </c>
      <c r="E33" s="114">
        <f>E32*0.12</f>
        <v>5.2799999999999994</v>
      </c>
      <c r="F33" s="66"/>
      <c r="G33" s="63"/>
      <c r="H33" s="46">
        <f t="shared" si="0"/>
        <v>0</v>
      </c>
      <c r="I33" s="63"/>
      <c r="J33" s="63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12.75" x14ac:dyDescent="0.2">
      <c r="A34" s="125">
        <v>3</v>
      </c>
      <c r="B34" s="112"/>
      <c r="C34" s="169" t="s">
        <v>141</v>
      </c>
      <c r="D34" s="112" t="s">
        <v>135</v>
      </c>
      <c r="E34" s="114">
        <f>E32*5</f>
        <v>220</v>
      </c>
      <c r="F34" s="66"/>
      <c r="G34" s="63"/>
      <c r="H34" s="46">
        <f t="shared" si="0"/>
        <v>0</v>
      </c>
      <c r="I34" s="63"/>
      <c r="J34" s="63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25.5" x14ac:dyDescent="0.2">
      <c r="A35" s="125">
        <v>4</v>
      </c>
      <c r="B35" s="112"/>
      <c r="C35" s="169" t="s">
        <v>142</v>
      </c>
      <c r="D35" s="112" t="s">
        <v>74</v>
      </c>
      <c r="E35" s="114">
        <f>E32*1.05</f>
        <v>46.2</v>
      </c>
      <c r="F35" s="66"/>
      <c r="G35" s="63"/>
      <c r="H35" s="46">
        <f t="shared" si="0"/>
        <v>0</v>
      </c>
      <c r="I35" s="63"/>
      <c r="J35" s="63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25.5" x14ac:dyDescent="0.2">
      <c r="A36" s="125">
        <v>5</v>
      </c>
      <c r="B36" s="112" t="s">
        <v>61</v>
      </c>
      <c r="C36" s="130" t="s">
        <v>137</v>
      </c>
      <c r="D36" s="112" t="s">
        <v>74</v>
      </c>
      <c r="E36" s="114">
        <f>E32</f>
        <v>44</v>
      </c>
      <c r="F36" s="66"/>
      <c r="G36" s="63"/>
      <c r="H36" s="46">
        <f t="shared" si="0"/>
        <v>0</v>
      </c>
      <c r="I36" s="63"/>
      <c r="J36" s="63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12.75" x14ac:dyDescent="0.2">
      <c r="A37" s="125">
        <v>6</v>
      </c>
      <c r="B37" s="112"/>
      <c r="C37" s="169" t="s">
        <v>141</v>
      </c>
      <c r="D37" s="112" t="s">
        <v>135</v>
      </c>
      <c r="E37" s="132">
        <f>E36*4.5</f>
        <v>198</v>
      </c>
      <c r="F37" s="66"/>
      <c r="G37" s="63"/>
      <c r="H37" s="46">
        <f t="shared" si="0"/>
        <v>0</v>
      </c>
      <c r="I37" s="63"/>
      <c r="J37" s="63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12.75" x14ac:dyDescent="0.2">
      <c r="A38" s="125">
        <v>7</v>
      </c>
      <c r="B38" s="112"/>
      <c r="C38" s="131" t="s">
        <v>138</v>
      </c>
      <c r="D38" s="112" t="s">
        <v>74</v>
      </c>
      <c r="E38" s="114">
        <f>E36*1.2</f>
        <v>52.8</v>
      </c>
      <c r="F38" s="66"/>
      <c r="G38" s="63"/>
      <c r="H38" s="46">
        <f t="shared" si="0"/>
        <v>0</v>
      </c>
      <c r="I38" s="63"/>
      <c r="J38" s="63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12.75" x14ac:dyDescent="0.2">
      <c r="A39" s="126"/>
      <c r="B39" s="127"/>
      <c r="C39" s="99" t="s">
        <v>143</v>
      </c>
      <c r="D39" s="128"/>
      <c r="E39" s="129"/>
      <c r="F39" s="66"/>
      <c r="G39" s="63"/>
      <c r="H39" s="46">
        <f t="shared" si="0"/>
        <v>0</v>
      </c>
      <c r="I39" s="63"/>
      <c r="J39" s="63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51" x14ac:dyDescent="0.2">
      <c r="A40" s="125">
        <v>1</v>
      </c>
      <c r="B40" s="112" t="s">
        <v>61</v>
      </c>
      <c r="C40" s="130" t="s">
        <v>144</v>
      </c>
      <c r="D40" s="112" t="s">
        <v>65</v>
      </c>
      <c r="E40" s="114">
        <v>16</v>
      </c>
      <c r="F40" s="66"/>
      <c r="G40" s="63"/>
      <c r="H40" s="46">
        <f t="shared" si="0"/>
        <v>0</v>
      </c>
      <c r="I40" s="63"/>
      <c r="J40" s="63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25.5" x14ac:dyDescent="0.2">
      <c r="A41" s="125">
        <v>2</v>
      </c>
      <c r="B41" s="112" t="s">
        <v>61</v>
      </c>
      <c r="C41" s="130" t="s">
        <v>145</v>
      </c>
      <c r="D41" s="112" t="s">
        <v>69</v>
      </c>
      <c r="E41" s="114">
        <v>1</v>
      </c>
      <c r="F41" s="66"/>
      <c r="G41" s="63"/>
      <c r="H41" s="46"/>
      <c r="I41" s="63"/>
      <c r="J41" s="63"/>
      <c r="K41" s="47"/>
      <c r="L41" s="48"/>
      <c r="M41" s="46"/>
      <c r="N41" s="46"/>
      <c r="O41" s="46"/>
      <c r="P41" s="47"/>
    </row>
    <row r="42" spans="1:16" ht="25.5" x14ac:dyDescent="0.2">
      <c r="A42" s="125">
        <v>3</v>
      </c>
      <c r="B42" s="112" t="s">
        <v>61</v>
      </c>
      <c r="C42" s="130" t="s">
        <v>490</v>
      </c>
      <c r="D42" s="112" t="s">
        <v>63</v>
      </c>
      <c r="E42" s="114">
        <v>65.599999999999994</v>
      </c>
      <c r="F42" s="66"/>
      <c r="G42" s="63"/>
      <c r="H42" s="46"/>
      <c r="I42" s="63"/>
      <c r="J42" s="63"/>
      <c r="K42" s="47"/>
      <c r="L42" s="48"/>
      <c r="M42" s="46"/>
      <c r="N42" s="46"/>
      <c r="O42" s="46"/>
      <c r="P42" s="47"/>
    </row>
    <row r="43" spans="1:16" ht="38.25" x14ac:dyDescent="0.2">
      <c r="A43" s="125">
        <v>4</v>
      </c>
      <c r="B43" s="112"/>
      <c r="C43" s="169" t="s">
        <v>492</v>
      </c>
      <c r="D43" s="112" t="s">
        <v>65</v>
      </c>
      <c r="E43" s="114">
        <f>ROUND(E42/1.2,0)</f>
        <v>55</v>
      </c>
      <c r="F43" s="66"/>
      <c r="G43" s="63"/>
      <c r="H43" s="46"/>
      <c r="I43" s="63"/>
      <c r="J43" s="63"/>
      <c r="K43" s="47"/>
      <c r="L43" s="48"/>
      <c r="M43" s="46"/>
      <c r="N43" s="46"/>
      <c r="O43" s="46"/>
      <c r="P43" s="47"/>
    </row>
    <row r="44" spans="1:16" ht="38.25" x14ac:dyDescent="0.2">
      <c r="A44" s="125">
        <v>5</v>
      </c>
      <c r="B44" s="112"/>
      <c r="C44" s="169" t="s">
        <v>493</v>
      </c>
      <c r="D44" s="112" t="s">
        <v>65</v>
      </c>
      <c r="E44" s="114">
        <f>12</f>
        <v>12</v>
      </c>
      <c r="F44" s="66"/>
      <c r="G44" s="63"/>
      <c r="H44" s="46"/>
      <c r="I44" s="63"/>
      <c r="J44" s="63"/>
      <c r="K44" s="47"/>
      <c r="L44" s="48"/>
      <c r="M44" s="46"/>
      <c r="N44" s="46"/>
      <c r="O44" s="46"/>
      <c r="P44" s="47"/>
    </row>
    <row r="45" spans="1:16" ht="12.75" x14ac:dyDescent="0.2">
      <c r="A45" s="125">
        <v>6</v>
      </c>
      <c r="B45" s="112"/>
      <c r="C45" s="131" t="s">
        <v>494</v>
      </c>
      <c r="D45" s="112" t="s">
        <v>69</v>
      </c>
      <c r="E45" s="114">
        <f>1</f>
        <v>1</v>
      </c>
      <c r="F45" s="66"/>
      <c r="G45" s="63"/>
      <c r="H45" s="46"/>
      <c r="I45" s="63"/>
      <c r="J45" s="63"/>
      <c r="K45" s="47"/>
      <c r="L45" s="48"/>
      <c r="M45" s="46"/>
      <c r="N45" s="46"/>
      <c r="O45" s="46"/>
      <c r="P45" s="47"/>
    </row>
    <row r="46" spans="1:16" ht="25.5" x14ac:dyDescent="0.2">
      <c r="A46" s="125">
        <v>7</v>
      </c>
      <c r="B46" s="112" t="s">
        <v>61</v>
      </c>
      <c r="C46" s="130" t="s">
        <v>491</v>
      </c>
      <c r="D46" s="112" t="s">
        <v>69</v>
      </c>
      <c r="E46" s="114">
        <v>68</v>
      </c>
      <c r="F46" s="66"/>
      <c r="G46" s="63"/>
      <c r="H46" s="46"/>
      <c r="I46" s="63"/>
      <c r="J46" s="63"/>
      <c r="K46" s="47"/>
      <c r="L46" s="48"/>
      <c r="M46" s="46"/>
      <c r="N46" s="46"/>
      <c r="O46" s="46"/>
      <c r="P46" s="47"/>
    </row>
    <row r="47" spans="1:16" ht="38.25" x14ac:dyDescent="0.2">
      <c r="A47" s="125">
        <v>8</v>
      </c>
      <c r="B47" s="112"/>
      <c r="C47" s="169" t="s">
        <v>495</v>
      </c>
      <c r="D47" s="112" t="s">
        <v>65</v>
      </c>
      <c r="E47" s="114">
        <f>ROUND(E46/1.2,0)</f>
        <v>57</v>
      </c>
      <c r="F47" s="66"/>
      <c r="G47" s="63"/>
      <c r="H47" s="46"/>
      <c r="I47" s="63"/>
      <c r="J47" s="63"/>
      <c r="K47" s="47"/>
      <c r="L47" s="48"/>
      <c r="M47" s="46"/>
      <c r="N47" s="46"/>
      <c r="O47" s="46"/>
      <c r="P47" s="47"/>
    </row>
    <row r="48" spans="1:16" ht="38.25" x14ac:dyDescent="0.2">
      <c r="A48" s="125">
        <v>9</v>
      </c>
      <c r="B48" s="112"/>
      <c r="C48" s="169" t="s">
        <v>496</v>
      </c>
      <c r="D48" s="112" t="s">
        <v>65</v>
      </c>
      <c r="E48" s="114">
        <f>12</f>
        <v>12</v>
      </c>
      <c r="F48" s="66"/>
      <c r="G48" s="63"/>
      <c r="H48" s="46"/>
      <c r="I48" s="63"/>
      <c r="J48" s="63"/>
      <c r="K48" s="47"/>
      <c r="L48" s="48"/>
      <c r="M48" s="46"/>
      <c r="N48" s="46"/>
      <c r="O48" s="46"/>
      <c r="P48" s="47"/>
    </row>
    <row r="49" spans="1:16" ht="13.5" thickBot="1" x14ac:dyDescent="0.25">
      <c r="A49" s="125">
        <v>10</v>
      </c>
      <c r="B49" s="112"/>
      <c r="C49" s="131" t="s">
        <v>494</v>
      </c>
      <c r="D49" s="112" t="s">
        <v>69</v>
      </c>
      <c r="E49" s="114">
        <f>1</f>
        <v>1</v>
      </c>
      <c r="F49" s="66"/>
      <c r="G49" s="63"/>
      <c r="H49" s="46"/>
      <c r="I49" s="63"/>
      <c r="J49" s="63"/>
      <c r="K49" s="47"/>
      <c r="L49" s="48"/>
      <c r="M49" s="46"/>
      <c r="N49" s="46"/>
      <c r="O49" s="46"/>
      <c r="P49" s="47"/>
    </row>
    <row r="50" spans="1:16" ht="12" thickBot="1" x14ac:dyDescent="0.25">
      <c r="A50" s="239" t="s">
        <v>148</v>
      </c>
      <c r="B50" s="240"/>
      <c r="C50" s="240"/>
      <c r="D50" s="240"/>
      <c r="E50" s="240"/>
      <c r="F50" s="240"/>
      <c r="G50" s="240"/>
      <c r="H50" s="240"/>
      <c r="I50" s="240"/>
      <c r="J50" s="240"/>
      <c r="K50" s="241"/>
      <c r="L50" s="67">
        <f>SUM(L14:L49)</f>
        <v>0</v>
      </c>
      <c r="M50" s="68">
        <f>SUM(M14:M49)</f>
        <v>0</v>
      </c>
      <c r="N50" s="68">
        <f>SUM(N14:N49)</f>
        <v>0</v>
      </c>
      <c r="O50" s="68">
        <f>SUM(O14:O49)</f>
        <v>0</v>
      </c>
      <c r="P50" s="69">
        <f>SUM(P14:P49)</f>
        <v>0</v>
      </c>
    </row>
    <row r="51" spans="1:16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2">
      <c r="A53" s="1" t="s">
        <v>14</v>
      </c>
      <c r="B53" s="16"/>
      <c r="C53" s="238">
        <f>'Kops a'!C36:H36</f>
        <v>0</v>
      </c>
      <c r="D53" s="238"/>
      <c r="E53" s="238"/>
      <c r="F53" s="238"/>
      <c r="G53" s="238"/>
      <c r="H53" s="238"/>
      <c r="I53" s="16"/>
      <c r="J53" s="16"/>
      <c r="K53" s="16"/>
      <c r="L53" s="16"/>
      <c r="M53" s="16"/>
      <c r="N53" s="16"/>
      <c r="O53" s="16"/>
      <c r="P53" s="16"/>
    </row>
    <row r="54" spans="1:16" x14ac:dyDescent="0.2">
      <c r="A54" s="16"/>
      <c r="B54" s="16"/>
      <c r="C54" s="175" t="s">
        <v>15</v>
      </c>
      <c r="D54" s="175"/>
      <c r="E54" s="175"/>
      <c r="F54" s="175"/>
      <c r="G54" s="175"/>
      <c r="H54" s="175"/>
      <c r="I54" s="16"/>
      <c r="J54" s="16"/>
      <c r="K54" s="16"/>
      <c r="L54" s="16"/>
      <c r="M54" s="16"/>
      <c r="N54" s="16"/>
      <c r="O54" s="16"/>
      <c r="P54" s="16"/>
    </row>
    <row r="55" spans="1:16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x14ac:dyDescent="0.2">
      <c r="A56" s="84" t="str">
        <f>'Kops a'!A39</f>
        <v>Tāme sastādīta 2020. gada ________________</v>
      </c>
      <c r="B56" s="85"/>
      <c r="C56" s="85"/>
      <c r="D56" s="85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x14ac:dyDescent="0.2">
      <c r="A58" s="1" t="s">
        <v>37</v>
      </c>
      <c r="B58" s="16"/>
      <c r="C58" s="238">
        <f>'Kops a'!C41:H41</f>
        <v>0</v>
      </c>
      <c r="D58" s="238"/>
      <c r="E58" s="238"/>
      <c r="F58" s="238"/>
      <c r="G58" s="238"/>
      <c r="H58" s="238"/>
      <c r="I58" s="16"/>
      <c r="J58" s="16"/>
      <c r="K58" s="16"/>
      <c r="L58" s="16"/>
      <c r="M58" s="16"/>
      <c r="N58" s="16"/>
      <c r="O58" s="16"/>
      <c r="P58" s="16"/>
    </row>
    <row r="59" spans="1:16" x14ac:dyDescent="0.2">
      <c r="A59" s="16"/>
      <c r="B59" s="16"/>
      <c r="C59" s="175" t="s">
        <v>15</v>
      </c>
      <c r="D59" s="175"/>
      <c r="E59" s="175"/>
      <c r="F59" s="175"/>
      <c r="G59" s="175"/>
      <c r="H59" s="175"/>
      <c r="I59" s="16"/>
      <c r="J59" s="16"/>
      <c r="K59" s="16"/>
      <c r="L59" s="16"/>
      <c r="M59" s="16"/>
      <c r="N59" s="16"/>
      <c r="O59" s="16"/>
      <c r="P59" s="16"/>
    </row>
    <row r="60" spans="1:16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x14ac:dyDescent="0.2">
      <c r="A61" s="84" t="s">
        <v>54</v>
      </c>
      <c r="B61" s="85"/>
      <c r="C61" s="89">
        <f>'Kops a'!C44</f>
        <v>0</v>
      </c>
      <c r="D61" s="49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1:16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</sheetData>
  <mergeCells count="22">
    <mergeCell ref="C59:H59"/>
    <mergeCell ref="C4:I4"/>
    <mergeCell ref="F12:K12"/>
    <mergeCell ref="A9:F9"/>
    <mergeCell ref="J9:M9"/>
    <mergeCell ref="D8:L8"/>
    <mergeCell ref="A50:K50"/>
    <mergeCell ref="C53:H53"/>
    <mergeCell ref="C54:H54"/>
    <mergeCell ref="C58:H58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40 I15:J49 D15:G40 F41:G49 A43:A44 A47:A49">
    <cfRule type="cellIs" dxfId="215" priority="42" operator="equal">
      <formula>0</formula>
    </cfRule>
  </conditionalFormatting>
  <conditionalFormatting sqref="N9:O9">
    <cfRule type="cellIs" dxfId="214" priority="41" operator="equal">
      <formula>0</formula>
    </cfRule>
  </conditionalFormatting>
  <conditionalFormatting sqref="A9:F9">
    <cfRule type="containsText" dxfId="213" priority="3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12" priority="38" operator="equal">
      <formula>0</formula>
    </cfRule>
  </conditionalFormatting>
  <conditionalFormatting sqref="O10">
    <cfRule type="cellIs" dxfId="211" priority="37" operator="equal">
      <formula>"20__. gada __. _________"</formula>
    </cfRule>
  </conditionalFormatting>
  <conditionalFormatting sqref="A50:K50">
    <cfRule type="containsText" dxfId="210" priority="36" operator="containsText" text="Tiešās izmaksas kopā, t. sk. darba devēja sociālais nodoklis __.__% ">
      <formula>NOT(ISERROR(SEARCH("Tiešās izmaksas kopā, t. sk. darba devēja sociālais nodoklis __.__% ",A50)))</formula>
    </cfRule>
  </conditionalFormatting>
  <conditionalFormatting sqref="H14:H49 K14:P49 L50:P50">
    <cfRule type="cellIs" dxfId="209" priority="31" operator="equal">
      <formula>0</formula>
    </cfRule>
  </conditionalFormatting>
  <conditionalFormatting sqref="C4:I4">
    <cfRule type="cellIs" dxfId="208" priority="30" operator="equal">
      <formula>0</formula>
    </cfRule>
  </conditionalFormatting>
  <conditionalFormatting sqref="C15:C40">
    <cfRule type="cellIs" dxfId="207" priority="29" operator="equal">
      <formula>0</formula>
    </cfRule>
  </conditionalFormatting>
  <conditionalFormatting sqref="D5:L8">
    <cfRule type="cellIs" dxfId="206" priority="27" operator="equal">
      <formula>0</formula>
    </cfRule>
  </conditionalFormatting>
  <conditionalFormatting sqref="A14:B14 D14:G14">
    <cfRule type="cellIs" dxfId="205" priority="26" operator="equal">
      <formula>0</formula>
    </cfRule>
  </conditionalFormatting>
  <conditionalFormatting sqref="C14">
    <cfRule type="cellIs" dxfId="204" priority="25" operator="equal">
      <formula>0</formula>
    </cfRule>
  </conditionalFormatting>
  <conditionalFormatting sqref="I14:J14">
    <cfRule type="cellIs" dxfId="203" priority="24" operator="equal">
      <formula>0</formula>
    </cfRule>
  </conditionalFormatting>
  <conditionalFormatting sqref="P10">
    <cfRule type="cellIs" dxfId="202" priority="23" operator="equal">
      <formula>"20__. gada __. _________"</formula>
    </cfRule>
  </conditionalFormatting>
  <conditionalFormatting sqref="C58:H58">
    <cfRule type="cellIs" dxfId="201" priority="20" operator="equal">
      <formula>0</formula>
    </cfRule>
  </conditionalFormatting>
  <conditionalFormatting sqref="C53:H53">
    <cfRule type="cellIs" dxfId="200" priority="19" operator="equal">
      <formula>0</formula>
    </cfRule>
  </conditionalFormatting>
  <conditionalFormatting sqref="C58:H58 C61 C53:H53">
    <cfRule type="cellIs" dxfId="199" priority="18" operator="equal">
      <formula>0</formula>
    </cfRule>
  </conditionalFormatting>
  <conditionalFormatting sqref="D1">
    <cfRule type="cellIs" dxfId="198" priority="17" operator="equal">
      <formula>0</formula>
    </cfRule>
  </conditionalFormatting>
  <conditionalFormatting sqref="D41:E41 A41:B41 B43:B45 A45">
    <cfRule type="cellIs" dxfId="197" priority="16" operator="equal">
      <formula>0</formula>
    </cfRule>
  </conditionalFormatting>
  <conditionalFormatting sqref="C41">
    <cfRule type="cellIs" dxfId="196" priority="15" operator="equal">
      <formula>0</formula>
    </cfRule>
  </conditionalFormatting>
  <conditionalFormatting sqref="D46:E46 B46:B49">
    <cfRule type="cellIs" dxfId="195" priority="14" operator="equal">
      <formula>0</formula>
    </cfRule>
  </conditionalFormatting>
  <conditionalFormatting sqref="C46">
    <cfRule type="cellIs" dxfId="194" priority="13" operator="equal">
      <formula>0</formula>
    </cfRule>
  </conditionalFormatting>
  <conditionalFormatting sqref="D42:E42 A42:B42 E43:E45 A46">
    <cfRule type="cellIs" dxfId="193" priority="12" operator="equal">
      <formula>0</formula>
    </cfRule>
  </conditionalFormatting>
  <conditionalFormatting sqref="C42:C45">
    <cfRule type="cellIs" dxfId="192" priority="11" operator="equal">
      <formula>0</formula>
    </cfRule>
  </conditionalFormatting>
  <conditionalFormatting sqref="D43:D44">
    <cfRule type="cellIs" dxfId="191" priority="10" operator="equal">
      <formula>0</formula>
    </cfRule>
  </conditionalFormatting>
  <conditionalFormatting sqref="D45">
    <cfRule type="cellIs" dxfId="190" priority="9" operator="equal">
      <formula>0</formula>
    </cfRule>
  </conditionalFormatting>
  <conditionalFormatting sqref="C47">
    <cfRule type="cellIs" dxfId="189" priority="8" operator="equal">
      <formula>0</formula>
    </cfRule>
  </conditionalFormatting>
  <conditionalFormatting sqref="D47:D48">
    <cfRule type="cellIs" dxfId="188" priority="7" operator="equal">
      <formula>0</formula>
    </cfRule>
  </conditionalFormatting>
  <conditionalFormatting sqref="E47">
    <cfRule type="cellIs" dxfId="187" priority="6" operator="equal">
      <formula>0</formula>
    </cfRule>
  </conditionalFormatting>
  <conditionalFormatting sqref="C48">
    <cfRule type="cellIs" dxfId="186" priority="5" operator="equal">
      <formula>0</formula>
    </cfRule>
  </conditionalFormatting>
  <conditionalFormatting sqref="E48">
    <cfRule type="cellIs" dxfId="185" priority="4" operator="equal">
      <formula>0</formula>
    </cfRule>
  </conditionalFormatting>
  <conditionalFormatting sqref="E49">
    <cfRule type="cellIs" dxfId="184" priority="3" operator="equal">
      <formula>0</formula>
    </cfRule>
  </conditionalFormatting>
  <conditionalFormatting sqref="C49">
    <cfRule type="cellIs" dxfId="183" priority="2" operator="equal">
      <formula>0</formula>
    </cfRule>
  </conditionalFormatting>
  <conditionalFormatting sqref="D49">
    <cfRule type="cellIs" dxfId="182" priority="1" operator="equal">
      <formula>0</formula>
    </cfRule>
  </conditionalFormatting>
  <pageMargins left="0.7" right="0.7" top="0.75" bottom="0.75" header="0.3" footer="0.3"/>
  <pageSetup paperSize="9" scale="90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" operator="containsText" id="{D422C369-7259-49E7-A89B-9D562DEE2E41}">
            <xm:f>NOT(ISERROR(SEARCH("Tāme sastādīta ____. gada ___. ______________",A56)))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A56</xm:sqref>
        </x14:conditionalFormatting>
        <x14:conditionalFormatting xmlns:xm="http://schemas.microsoft.com/office/excel/2006/main">
          <x14:cfRule type="containsText" priority="21" operator="containsText" id="{D859E3E6-089F-4F16-889A-98EF63E5F3AC}">
            <xm:f>NOT(ISERROR(SEARCH("Sertifikāta Nr. _________________________________",A61)))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Y44"/>
  <sheetViews>
    <sheetView view="pageBreakPreview" topLeftCell="A22" zoomScale="60" zoomScaleNormal="100" workbookViewId="0">
      <selection activeCell="M34" sqref="M34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7" x14ac:dyDescent="0.2">
      <c r="A1" s="22"/>
      <c r="B1" s="22"/>
      <c r="C1" s="26" t="s">
        <v>38</v>
      </c>
      <c r="D1" s="50">
        <f>'Kops a'!A18</f>
        <v>4</v>
      </c>
      <c r="E1" s="22"/>
      <c r="F1" s="22"/>
      <c r="G1" s="22"/>
      <c r="H1" s="22"/>
      <c r="I1" s="22"/>
      <c r="J1" s="22"/>
      <c r="N1" s="25"/>
      <c r="O1" s="26"/>
      <c r="P1" s="27"/>
    </row>
    <row r="2" spans="1:17" x14ac:dyDescent="0.2">
      <c r="A2" s="28"/>
      <c r="B2" s="28"/>
      <c r="C2" s="221" t="s">
        <v>165</v>
      </c>
      <c r="D2" s="221"/>
      <c r="E2" s="221"/>
      <c r="F2" s="221"/>
      <c r="G2" s="221"/>
      <c r="H2" s="221"/>
      <c r="I2" s="221"/>
      <c r="J2" s="28"/>
    </row>
    <row r="3" spans="1:17" x14ac:dyDescent="0.2">
      <c r="A3" s="29"/>
      <c r="B3" s="29"/>
      <c r="C3" s="184" t="s">
        <v>17</v>
      </c>
      <c r="D3" s="184"/>
      <c r="E3" s="184"/>
      <c r="F3" s="184"/>
      <c r="G3" s="184"/>
      <c r="H3" s="184"/>
      <c r="I3" s="184"/>
      <c r="J3" s="29"/>
    </row>
    <row r="4" spans="1:17" x14ac:dyDescent="0.2">
      <c r="A4" s="29"/>
      <c r="B4" s="29"/>
      <c r="C4" s="222" t="s">
        <v>52</v>
      </c>
      <c r="D4" s="222"/>
      <c r="E4" s="222"/>
      <c r="F4" s="222"/>
      <c r="G4" s="222"/>
      <c r="H4" s="222"/>
      <c r="I4" s="222"/>
      <c r="J4" s="29"/>
    </row>
    <row r="5" spans="1:17" x14ac:dyDescent="0.2">
      <c r="A5" s="22"/>
      <c r="B5" s="22"/>
      <c r="C5" s="26" t="s">
        <v>5</v>
      </c>
      <c r="D5" s="235" t="str">
        <f>'Kops a'!D6</f>
        <v>DAUDZDZĪVOKĻU DZĪVOJAMĀ ĒKA</v>
      </c>
      <c r="E5" s="235"/>
      <c r="F5" s="235"/>
      <c r="G5" s="235"/>
      <c r="H5" s="235"/>
      <c r="I5" s="235"/>
      <c r="J5" s="235"/>
      <c r="K5" s="235"/>
      <c r="L5" s="235"/>
      <c r="M5" s="16"/>
      <c r="N5" s="16"/>
      <c r="O5" s="16"/>
      <c r="P5" s="16"/>
    </row>
    <row r="6" spans="1:17" x14ac:dyDescent="0.2">
      <c r="A6" s="22"/>
      <c r="B6" s="22"/>
      <c r="C6" s="26" t="s">
        <v>6</v>
      </c>
      <c r="D6" s="235" t="str">
        <f>'Kops a'!D7</f>
        <v>ENERGOEFEKTIVITĀTES PAAUGSTINĀŠANA DAUDZDZĪVOKĻU DZĪVOJAMAI ĒKAI</v>
      </c>
      <c r="E6" s="235"/>
      <c r="F6" s="235"/>
      <c r="G6" s="235"/>
      <c r="H6" s="235"/>
      <c r="I6" s="235"/>
      <c r="J6" s="235"/>
      <c r="K6" s="235"/>
      <c r="L6" s="235"/>
      <c r="M6" s="16"/>
      <c r="N6" s="16"/>
      <c r="O6" s="16"/>
      <c r="P6" s="16"/>
    </row>
    <row r="7" spans="1:17" x14ac:dyDescent="0.2">
      <c r="A7" s="22"/>
      <c r="B7" s="22"/>
      <c r="C7" s="26" t="s">
        <v>7</v>
      </c>
      <c r="D7" s="235" t="str">
        <f>'Kops a'!D8</f>
        <v>Jelgavas iela 20, Olaine</v>
      </c>
      <c r="E7" s="235"/>
      <c r="F7" s="235"/>
      <c r="G7" s="235"/>
      <c r="H7" s="235"/>
      <c r="I7" s="235"/>
      <c r="J7" s="235"/>
      <c r="K7" s="235"/>
      <c r="L7" s="235"/>
      <c r="M7" s="16"/>
      <c r="N7" s="16"/>
      <c r="O7" s="16"/>
      <c r="P7" s="16"/>
    </row>
    <row r="8" spans="1:17" x14ac:dyDescent="0.2">
      <c r="A8" s="22"/>
      <c r="B8" s="22"/>
      <c r="C8" s="4" t="s">
        <v>20</v>
      </c>
      <c r="D8" s="235" t="str">
        <f>'Kops a'!D9</f>
        <v>AS OŪS 2020/26</v>
      </c>
      <c r="E8" s="235"/>
      <c r="F8" s="235"/>
      <c r="G8" s="235"/>
      <c r="H8" s="235"/>
      <c r="I8" s="235"/>
      <c r="J8" s="235"/>
      <c r="K8" s="235"/>
      <c r="L8" s="235"/>
      <c r="M8" s="16"/>
      <c r="N8" s="16"/>
      <c r="O8" s="16"/>
      <c r="P8" s="16"/>
    </row>
    <row r="9" spans="1:17" ht="11.25" customHeight="1" x14ac:dyDescent="0.2">
      <c r="A9" s="223" t="s">
        <v>327</v>
      </c>
      <c r="B9" s="223"/>
      <c r="C9" s="223"/>
      <c r="D9" s="223"/>
      <c r="E9" s="223"/>
      <c r="F9" s="223"/>
      <c r="G9" s="30"/>
      <c r="H9" s="30"/>
      <c r="I9" s="30"/>
      <c r="J9" s="227" t="s">
        <v>39</v>
      </c>
      <c r="K9" s="227"/>
      <c r="L9" s="227"/>
      <c r="M9" s="227"/>
      <c r="N9" s="234">
        <f>P32</f>
        <v>0</v>
      </c>
      <c r="O9" s="234"/>
      <c r="P9" s="30"/>
    </row>
    <row r="10" spans="1:17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7"/>
      <c r="P10" s="86" t="str">
        <f>A38</f>
        <v>Tāme sastādīta 2020. gada ________________</v>
      </c>
    </row>
    <row r="11" spans="1:17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7" x14ac:dyDescent="0.2">
      <c r="A12" s="195" t="s">
        <v>23</v>
      </c>
      <c r="B12" s="229" t="s">
        <v>40</v>
      </c>
      <c r="C12" s="225" t="s">
        <v>41</v>
      </c>
      <c r="D12" s="232" t="s">
        <v>42</v>
      </c>
      <c r="E12" s="236" t="s">
        <v>43</v>
      </c>
      <c r="F12" s="224" t="s">
        <v>44</v>
      </c>
      <c r="G12" s="225"/>
      <c r="H12" s="225"/>
      <c r="I12" s="225"/>
      <c r="J12" s="225"/>
      <c r="K12" s="226"/>
      <c r="L12" s="224" t="s">
        <v>45</v>
      </c>
      <c r="M12" s="225"/>
      <c r="N12" s="225"/>
      <c r="O12" s="225"/>
      <c r="P12" s="226"/>
    </row>
    <row r="13" spans="1:17" ht="126.75" customHeight="1" thickBot="1" x14ac:dyDescent="0.25">
      <c r="A13" s="228"/>
      <c r="B13" s="230"/>
      <c r="C13" s="231"/>
      <c r="D13" s="233"/>
      <c r="E13" s="23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7" ht="63.75" x14ac:dyDescent="0.2">
      <c r="A14" s="107">
        <v>1</v>
      </c>
      <c r="B14" s="133" t="s">
        <v>61</v>
      </c>
      <c r="C14" s="170" t="s">
        <v>149</v>
      </c>
      <c r="D14" s="110" t="s">
        <v>65</v>
      </c>
      <c r="E14" s="111">
        <v>17</v>
      </c>
      <c r="F14" s="66"/>
      <c r="G14" s="63"/>
      <c r="H14" s="63">
        <f>ROUND(F14*G14,2)</f>
        <v>0</v>
      </c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  <c r="Q14" s="22"/>
    </row>
    <row r="15" spans="1:17" ht="63.75" x14ac:dyDescent="0.2">
      <c r="A15" s="107">
        <v>2</v>
      </c>
      <c r="B15" s="133" t="s">
        <v>61</v>
      </c>
      <c r="C15" s="170" t="s">
        <v>150</v>
      </c>
      <c r="D15" s="110" t="s">
        <v>65</v>
      </c>
      <c r="E15" s="111">
        <v>9</v>
      </c>
      <c r="F15" s="66"/>
      <c r="G15" s="63"/>
      <c r="H15" s="46">
        <f t="shared" ref="H15:H31" si="0">ROUND(F15*G15,2)</f>
        <v>0</v>
      </c>
      <c r="I15" s="63"/>
      <c r="J15" s="63"/>
      <c r="K15" s="47">
        <f t="shared" ref="K15:K31" si="1">SUM(H15:J15)</f>
        <v>0</v>
      </c>
      <c r="L15" s="48">
        <f t="shared" ref="L15:L31" si="2">ROUND(E15*F15,2)</f>
        <v>0</v>
      </c>
      <c r="M15" s="46">
        <f t="shared" ref="M15:M31" si="3">ROUND(H15*E15,2)</f>
        <v>0</v>
      </c>
      <c r="N15" s="46">
        <f t="shared" ref="N15:N31" si="4">ROUND(I15*E15,2)</f>
        <v>0</v>
      </c>
      <c r="O15" s="46">
        <f t="shared" ref="O15:O31" si="5">ROUND(J15*E15,2)</f>
        <v>0</v>
      </c>
      <c r="P15" s="47">
        <f t="shared" ref="P15:P31" si="6">SUM(M15:O15)</f>
        <v>0</v>
      </c>
      <c r="Q15" s="22"/>
    </row>
    <row r="16" spans="1:17" ht="63.75" x14ac:dyDescent="0.2">
      <c r="A16" s="107">
        <v>3</v>
      </c>
      <c r="B16" s="133" t="s">
        <v>61</v>
      </c>
      <c r="C16" s="170" t="s">
        <v>151</v>
      </c>
      <c r="D16" s="110" t="s">
        <v>65</v>
      </c>
      <c r="E16" s="111">
        <v>12</v>
      </c>
      <c r="F16" s="66"/>
      <c r="G16" s="63"/>
      <c r="H16" s="46">
        <f t="shared" si="0"/>
        <v>0</v>
      </c>
      <c r="I16" s="63"/>
      <c r="J16" s="63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  <c r="Q16" s="22"/>
    </row>
    <row r="17" spans="1:25" ht="63.75" x14ac:dyDescent="0.2">
      <c r="A17" s="107">
        <v>4</v>
      </c>
      <c r="B17" s="133" t="s">
        <v>61</v>
      </c>
      <c r="C17" s="170" t="s">
        <v>152</v>
      </c>
      <c r="D17" s="110" t="s">
        <v>65</v>
      </c>
      <c r="E17" s="111">
        <v>4</v>
      </c>
      <c r="F17" s="66"/>
      <c r="G17" s="63"/>
      <c r="H17" s="46">
        <f t="shared" si="0"/>
        <v>0</v>
      </c>
      <c r="I17" s="63"/>
      <c r="J17" s="63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  <c r="Q17" s="22"/>
    </row>
    <row r="18" spans="1:25" ht="76.5" x14ac:dyDescent="0.2">
      <c r="A18" s="107">
        <v>5</v>
      </c>
      <c r="B18" s="133" t="s">
        <v>61</v>
      </c>
      <c r="C18" s="170" t="s">
        <v>153</v>
      </c>
      <c r="D18" s="110" t="s">
        <v>65</v>
      </c>
      <c r="E18" s="111">
        <v>8</v>
      </c>
      <c r="F18" s="66"/>
      <c r="G18" s="63"/>
      <c r="H18" s="46">
        <f t="shared" si="0"/>
        <v>0</v>
      </c>
      <c r="I18" s="63"/>
      <c r="J18" s="63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  <c r="Q18" s="22"/>
    </row>
    <row r="19" spans="1:25" ht="76.5" x14ac:dyDescent="0.2">
      <c r="A19" s="107">
        <v>6</v>
      </c>
      <c r="B19" s="133" t="s">
        <v>61</v>
      </c>
      <c r="C19" s="170" t="s">
        <v>154</v>
      </c>
      <c r="D19" s="110" t="s">
        <v>65</v>
      </c>
      <c r="E19" s="111">
        <v>12</v>
      </c>
      <c r="F19" s="66"/>
      <c r="G19" s="63"/>
      <c r="H19" s="46">
        <f t="shared" si="0"/>
        <v>0</v>
      </c>
      <c r="I19" s="63"/>
      <c r="J19" s="63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  <c r="Q19" s="22"/>
    </row>
    <row r="20" spans="1:25" ht="63.75" x14ac:dyDescent="0.2">
      <c r="A20" s="107">
        <v>7</v>
      </c>
      <c r="B20" s="133" t="s">
        <v>61</v>
      </c>
      <c r="C20" s="170" t="s">
        <v>155</v>
      </c>
      <c r="D20" s="110" t="s">
        <v>65</v>
      </c>
      <c r="E20" s="111">
        <v>16</v>
      </c>
      <c r="F20" s="66"/>
      <c r="G20" s="63"/>
      <c r="H20" s="46">
        <f t="shared" si="0"/>
        <v>0</v>
      </c>
      <c r="I20" s="63"/>
      <c r="J20" s="63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  <c r="Q20" s="22"/>
    </row>
    <row r="21" spans="1:25" ht="12.75" x14ac:dyDescent="0.2">
      <c r="A21" s="107">
        <v>8</v>
      </c>
      <c r="B21" s="133" t="s">
        <v>61</v>
      </c>
      <c r="C21" s="134" t="s">
        <v>156</v>
      </c>
      <c r="D21" s="135" t="s">
        <v>63</v>
      </c>
      <c r="E21" s="111">
        <v>120.6</v>
      </c>
      <c r="F21" s="66"/>
      <c r="G21" s="63"/>
      <c r="H21" s="46">
        <f t="shared" si="0"/>
        <v>0</v>
      </c>
      <c r="I21" s="63"/>
      <c r="J21" s="63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  <c r="Q21" s="22"/>
    </row>
    <row r="22" spans="1:25" ht="12.75" x14ac:dyDescent="0.2">
      <c r="A22" s="107">
        <v>9</v>
      </c>
      <c r="B22" s="133" t="s">
        <v>61</v>
      </c>
      <c r="C22" s="109" t="s">
        <v>157</v>
      </c>
      <c r="D22" s="110" t="s">
        <v>63</v>
      </c>
      <c r="E22" s="111">
        <v>330.6</v>
      </c>
      <c r="F22" s="66"/>
      <c r="G22" s="63"/>
      <c r="H22" s="46">
        <f t="shared" si="0"/>
        <v>0</v>
      </c>
      <c r="I22" s="63"/>
      <c r="J22" s="63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25" ht="12.75" x14ac:dyDescent="0.2">
      <c r="A23" s="107">
        <v>10</v>
      </c>
      <c r="B23" s="133" t="s">
        <v>61</v>
      </c>
      <c r="C23" s="130" t="s">
        <v>158</v>
      </c>
      <c r="D23" s="112" t="s">
        <v>63</v>
      </c>
      <c r="E23" s="114">
        <v>512.20000000000005</v>
      </c>
      <c r="F23" s="66"/>
      <c r="G23" s="63"/>
      <c r="H23" s="46">
        <f t="shared" si="0"/>
        <v>0</v>
      </c>
      <c r="I23" s="63"/>
      <c r="J23" s="63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  <c r="Q23" s="22"/>
    </row>
    <row r="24" spans="1:25" ht="12.75" x14ac:dyDescent="0.2">
      <c r="A24" s="107">
        <v>11</v>
      </c>
      <c r="B24" s="133" t="s">
        <v>61</v>
      </c>
      <c r="C24" s="130" t="s">
        <v>159</v>
      </c>
      <c r="D24" s="112" t="s">
        <v>63</v>
      </c>
      <c r="E24" s="114">
        <v>1354</v>
      </c>
      <c r="F24" s="66"/>
      <c r="G24" s="63"/>
      <c r="H24" s="46">
        <f t="shared" si="0"/>
        <v>0</v>
      </c>
      <c r="I24" s="63"/>
      <c r="J24" s="63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25" ht="12.75" x14ac:dyDescent="0.2">
      <c r="A25" s="107">
        <v>12</v>
      </c>
      <c r="B25" s="133" t="s">
        <v>61</v>
      </c>
      <c r="C25" s="109" t="s">
        <v>160</v>
      </c>
      <c r="D25" s="110" t="s">
        <v>63</v>
      </c>
      <c r="E25" s="111">
        <f>E23-E21</f>
        <v>391.6</v>
      </c>
      <c r="F25" s="66"/>
      <c r="G25" s="63"/>
      <c r="H25" s="46">
        <f t="shared" si="0"/>
        <v>0</v>
      </c>
      <c r="I25" s="63"/>
      <c r="J25" s="63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  <c r="Q25" s="22"/>
    </row>
    <row r="26" spans="1:25" ht="38.25" x14ac:dyDescent="0.2">
      <c r="A26" s="107">
        <v>13</v>
      </c>
      <c r="B26" s="133" t="s">
        <v>61</v>
      </c>
      <c r="C26" s="170" t="s">
        <v>161</v>
      </c>
      <c r="D26" s="110" t="s">
        <v>65</v>
      </c>
      <c r="E26" s="164">
        <v>128</v>
      </c>
      <c r="F26" s="66"/>
      <c r="G26" s="63"/>
      <c r="H26" s="46">
        <f t="shared" si="0"/>
        <v>0</v>
      </c>
      <c r="I26" s="63"/>
      <c r="J26" s="63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  <c r="Q26" s="242"/>
      <c r="R26" s="243"/>
      <c r="S26" s="243"/>
      <c r="T26" s="243"/>
      <c r="U26" s="243"/>
      <c r="V26" s="243"/>
      <c r="W26" s="243"/>
      <c r="X26" s="243"/>
      <c r="Y26" s="243"/>
    </row>
    <row r="27" spans="1:25" ht="12.75" x14ac:dyDescent="0.2">
      <c r="A27" s="107">
        <v>14</v>
      </c>
      <c r="B27" s="133" t="s">
        <v>61</v>
      </c>
      <c r="C27" s="109" t="s">
        <v>162</v>
      </c>
      <c r="D27" s="110" t="s">
        <v>69</v>
      </c>
      <c r="E27" s="111">
        <f>SUM(E14:E20)</f>
        <v>78</v>
      </c>
      <c r="F27" s="66"/>
      <c r="G27" s="63"/>
      <c r="H27" s="46">
        <f t="shared" si="0"/>
        <v>0</v>
      </c>
      <c r="I27" s="63"/>
      <c r="J27" s="63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25" ht="12.75" x14ac:dyDescent="0.2">
      <c r="A28" s="92"/>
      <c r="B28" s="112"/>
      <c r="C28" s="136" t="s">
        <v>163</v>
      </c>
      <c r="D28" s="93"/>
      <c r="E28" s="137"/>
      <c r="F28" s="66"/>
      <c r="G28" s="63"/>
      <c r="H28" s="46">
        <f t="shared" si="0"/>
        <v>0</v>
      </c>
      <c r="I28" s="63"/>
      <c r="J28" s="63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25" ht="63.75" x14ac:dyDescent="0.2">
      <c r="A29" s="107">
        <v>1</v>
      </c>
      <c r="B29" s="133" t="s">
        <v>61</v>
      </c>
      <c r="C29" s="109" t="s">
        <v>253</v>
      </c>
      <c r="D29" s="110" t="s">
        <v>65</v>
      </c>
      <c r="E29" s="111">
        <v>4</v>
      </c>
      <c r="F29" s="66"/>
      <c r="G29" s="63"/>
      <c r="H29" s="46">
        <f t="shared" si="0"/>
        <v>0</v>
      </c>
      <c r="I29" s="63"/>
      <c r="J29" s="63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  <c r="Q29" s="22"/>
    </row>
    <row r="30" spans="1:25" ht="63.75" x14ac:dyDescent="0.2">
      <c r="A30" s="107">
        <v>2</v>
      </c>
      <c r="B30" s="133" t="s">
        <v>61</v>
      </c>
      <c r="C30" s="109" t="s">
        <v>164</v>
      </c>
      <c r="D30" s="110" t="s">
        <v>65</v>
      </c>
      <c r="E30" s="111">
        <v>4</v>
      </c>
      <c r="F30" s="66"/>
      <c r="G30" s="63"/>
      <c r="H30" s="46">
        <f t="shared" si="0"/>
        <v>0</v>
      </c>
      <c r="I30" s="63"/>
      <c r="J30" s="63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  <c r="R30" s="16"/>
    </row>
    <row r="31" spans="1:25" ht="13.5" thickBot="1" x14ac:dyDescent="0.25">
      <c r="A31" s="107">
        <v>3</v>
      </c>
      <c r="B31" s="108" t="s">
        <v>61</v>
      </c>
      <c r="C31" s="109" t="s">
        <v>162</v>
      </c>
      <c r="D31" s="110" t="s">
        <v>69</v>
      </c>
      <c r="E31" s="111">
        <f>SUM(E29:E30)</f>
        <v>8</v>
      </c>
      <c r="F31" s="66"/>
      <c r="G31" s="63"/>
      <c r="H31" s="46">
        <f t="shared" si="0"/>
        <v>0</v>
      </c>
      <c r="I31" s="63"/>
      <c r="J31" s="63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25" ht="12" thickBot="1" x14ac:dyDescent="0.25">
      <c r="A32" s="239" t="s">
        <v>148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  <c r="L32" s="67">
        <f>SUM(L14:L31)</f>
        <v>0</v>
      </c>
      <c r="M32" s="68">
        <f>SUM(M14:M31)</f>
        <v>0</v>
      </c>
      <c r="N32" s="68">
        <f>SUM(N14:N31)</f>
        <v>0</v>
      </c>
      <c r="O32" s="68">
        <f>SUM(O14:O31)</f>
        <v>0</v>
      </c>
      <c r="P32" s="69">
        <f>SUM(P14:P31)</f>
        <v>0</v>
      </c>
    </row>
    <row r="33" spans="1:16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2">
      <c r="A35" s="1" t="s">
        <v>14</v>
      </c>
      <c r="B35" s="16"/>
      <c r="C35" s="238">
        <f>'Kops a'!C36:H36</f>
        <v>0</v>
      </c>
      <c r="D35" s="238"/>
      <c r="E35" s="238"/>
      <c r="F35" s="238"/>
      <c r="G35" s="238"/>
      <c r="H35" s="238"/>
      <c r="I35" s="16"/>
      <c r="J35" s="16"/>
      <c r="K35" s="16"/>
      <c r="L35" s="16"/>
      <c r="M35" s="16"/>
      <c r="N35" s="16"/>
      <c r="O35" s="16"/>
      <c r="P35" s="16"/>
    </row>
    <row r="36" spans="1:16" x14ac:dyDescent="0.2">
      <c r="A36" s="16"/>
      <c r="B36" s="16"/>
      <c r="C36" s="175" t="s">
        <v>15</v>
      </c>
      <c r="D36" s="175"/>
      <c r="E36" s="175"/>
      <c r="F36" s="175"/>
      <c r="G36" s="175"/>
      <c r="H36" s="175"/>
      <c r="I36" s="16"/>
      <c r="J36" s="16"/>
      <c r="K36" s="16"/>
      <c r="L36" s="16"/>
      <c r="M36" s="16"/>
      <c r="N36" s="16"/>
      <c r="O36" s="16"/>
      <c r="P36" s="16"/>
    </row>
    <row r="37" spans="1:16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84" t="str">
        <f>'Kops a'!A39</f>
        <v>Tāme sastādīta 2020. gada ________________</v>
      </c>
      <c r="B38" s="85"/>
      <c r="C38" s="85"/>
      <c r="D38" s="85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2">
      <c r="A40" s="1" t="s">
        <v>37</v>
      </c>
      <c r="B40" s="16"/>
      <c r="C40" s="238">
        <f>'Kops a'!C41:H41</f>
        <v>0</v>
      </c>
      <c r="D40" s="238"/>
      <c r="E40" s="238"/>
      <c r="F40" s="238"/>
      <c r="G40" s="238"/>
      <c r="H40" s="238"/>
      <c r="I40" s="16"/>
      <c r="J40" s="16"/>
      <c r="K40" s="16"/>
      <c r="L40" s="16"/>
      <c r="M40" s="16"/>
      <c r="N40" s="16"/>
      <c r="O40" s="16"/>
      <c r="P40" s="16"/>
    </row>
    <row r="41" spans="1:16" x14ac:dyDescent="0.2">
      <c r="A41" s="16"/>
      <c r="B41" s="16"/>
      <c r="C41" s="175" t="s">
        <v>15</v>
      </c>
      <c r="D41" s="175"/>
      <c r="E41" s="175"/>
      <c r="F41" s="175"/>
      <c r="G41" s="175"/>
      <c r="H41" s="175"/>
      <c r="I41" s="16"/>
      <c r="J41" s="16"/>
      <c r="K41" s="16"/>
      <c r="L41" s="16"/>
      <c r="M41" s="16"/>
      <c r="N41" s="16"/>
      <c r="O41" s="16"/>
      <c r="P41" s="16"/>
    </row>
    <row r="42" spans="1:16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84" t="s">
        <v>54</v>
      </c>
      <c r="B43" s="85"/>
      <c r="C43" s="89">
        <f>'Kops a'!C44</f>
        <v>0</v>
      </c>
      <c r="D43" s="49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</sheetData>
  <mergeCells count="23">
    <mergeCell ref="Q26:Y26"/>
    <mergeCell ref="C41:H41"/>
    <mergeCell ref="C4:I4"/>
    <mergeCell ref="F12:K12"/>
    <mergeCell ref="A9:F9"/>
    <mergeCell ref="J9:M9"/>
    <mergeCell ref="D8:L8"/>
    <mergeCell ref="A32:K32"/>
    <mergeCell ref="C35:H35"/>
    <mergeCell ref="C36:H36"/>
    <mergeCell ref="C40:H40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31 I15:J31 D15:G31">
    <cfRule type="cellIs" dxfId="179" priority="26" operator="equal">
      <formula>0</formula>
    </cfRule>
  </conditionalFormatting>
  <conditionalFormatting sqref="N9:O9">
    <cfRule type="cellIs" dxfId="178" priority="25" operator="equal">
      <formula>0</formula>
    </cfRule>
  </conditionalFormatting>
  <conditionalFormatting sqref="A9:F9">
    <cfRule type="containsText" dxfId="17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76" priority="22" operator="equal">
      <formula>0</formula>
    </cfRule>
  </conditionalFormatting>
  <conditionalFormatting sqref="O10">
    <cfRule type="cellIs" dxfId="175" priority="21" operator="equal">
      <formula>"20__. gada __. _________"</formula>
    </cfRule>
  </conditionalFormatting>
  <conditionalFormatting sqref="A32:K32">
    <cfRule type="containsText" dxfId="174" priority="20" operator="containsText" text="Tiešās izmaksas kopā, t. sk. darba devēja sociālais nodoklis __.__% ">
      <formula>NOT(ISERROR(SEARCH("Tiešās izmaksas kopā, t. sk. darba devēja sociālais nodoklis __.__% ",A32)))</formula>
    </cfRule>
  </conditionalFormatting>
  <conditionalFormatting sqref="H14:H31 K14:P31 L32:P32">
    <cfRule type="cellIs" dxfId="173" priority="15" operator="equal">
      <formula>0</formula>
    </cfRule>
  </conditionalFormatting>
  <conditionalFormatting sqref="C4:I4">
    <cfRule type="cellIs" dxfId="172" priority="14" operator="equal">
      <formula>0</formula>
    </cfRule>
  </conditionalFormatting>
  <conditionalFormatting sqref="C15:C31">
    <cfRule type="cellIs" dxfId="171" priority="13" operator="equal">
      <formula>0</formula>
    </cfRule>
  </conditionalFormatting>
  <conditionalFormatting sqref="D5:L8">
    <cfRule type="cellIs" dxfId="170" priority="11" operator="equal">
      <formula>0</formula>
    </cfRule>
  </conditionalFormatting>
  <conditionalFormatting sqref="A14:B14 D14:G14">
    <cfRule type="cellIs" dxfId="169" priority="10" operator="equal">
      <formula>0</formula>
    </cfRule>
  </conditionalFormatting>
  <conditionalFormatting sqref="C14">
    <cfRule type="cellIs" dxfId="168" priority="9" operator="equal">
      <formula>0</formula>
    </cfRule>
  </conditionalFormatting>
  <conditionalFormatting sqref="I14:J14">
    <cfRule type="cellIs" dxfId="167" priority="8" operator="equal">
      <formula>0</formula>
    </cfRule>
  </conditionalFormatting>
  <conditionalFormatting sqref="P10">
    <cfRule type="cellIs" dxfId="166" priority="7" operator="equal">
      <formula>"20__. gada __. _________"</formula>
    </cfRule>
  </conditionalFormatting>
  <conditionalFormatting sqref="C40:H40">
    <cfRule type="cellIs" dxfId="165" priority="4" operator="equal">
      <formula>0</formula>
    </cfRule>
  </conditionalFormatting>
  <conditionalFormatting sqref="C35:H35">
    <cfRule type="cellIs" dxfId="164" priority="3" operator="equal">
      <formula>0</formula>
    </cfRule>
  </conditionalFormatting>
  <conditionalFormatting sqref="C40:H40 C43 C35:H35">
    <cfRule type="cellIs" dxfId="163" priority="2" operator="equal">
      <formula>0</formula>
    </cfRule>
  </conditionalFormatting>
  <conditionalFormatting sqref="D1">
    <cfRule type="cellIs" dxfId="162" priority="1" operator="equal">
      <formula>0</formula>
    </cfRule>
  </conditionalFormatting>
  <pageMargins left="0.7" right="0.7" top="0.75" bottom="0.75" header="0.3" footer="0.3"/>
  <pageSetup paperSize="9" scale="90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0B610FE1-6F17-46AF-982B-27B20E80701D}">
            <xm:f>NOT(ISERROR(SEARCH("Tāme sastādīta ____. gada ___. ______________",A38)))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  <x14:conditionalFormatting xmlns:xm="http://schemas.microsoft.com/office/excel/2006/main">
          <x14:cfRule type="containsText" priority="5" operator="containsText" id="{F3EAEDA8-031E-4BF8-B71A-4A6D64C3BFEB}">
            <xm:f>NOT(ISERROR(SEARCH("Sertifikāta Nr. _________________________________",A43)))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Z189"/>
  <sheetViews>
    <sheetView view="pageBreakPreview" topLeftCell="A139" zoomScale="60" zoomScaleNormal="100" workbookViewId="0">
      <selection activeCell="C167" sqref="C167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a'!A19</f>
        <v>5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221" t="s">
        <v>166</v>
      </c>
      <c r="D2" s="221"/>
      <c r="E2" s="221"/>
      <c r="F2" s="221"/>
      <c r="G2" s="221"/>
      <c r="H2" s="221"/>
      <c r="I2" s="221"/>
      <c r="J2" s="28"/>
    </row>
    <row r="3" spans="1:16" x14ac:dyDescent="0.2">
      <c r="A3" s="29"/>
      <c r="B3" s="29"/>
      <c r="C3" s="184" t="s">
        <v>17</v>
      </c>
      <c r="D3" s="184"/>
      <c r="E3" s="184"/>
      <c r="F3" s="184"/>
      <c r="G3" s="184"/>
      <c r="H3" s="184"/>
      <c r="I3" s="184"/>
      <c r="J3" s="29"/>
    </row>
    <row r="4" spans="1:16" x14ac:dyDescent="0.2">
      <c r="A4" s="29"/>
      <c r="B4" s="29"/>
      <c r="C4" s="222" t="s">
        <v>52</v>
      </c>
      <c r="D4" s="222"/>
      <c r="E4" s="222"/>
      <c r="F4" s="222"/>
      <c r="G4" s="222"/>
      <c r="H4" s="222"/>
      <c r="I4" s="222"/>
      <c r="J4" s="29"/>
    </row>
    <row r="5" spans="1:16" x14ac:dyDescent="0.2">
      <c r="A5" s="22"/>
      <c r="B5" s="22"/>
      <c r="C5" s="26" t="s">
        <v>5</v>
      </c>
      <c r="D5" s="235" t="str">
        <f>'Kops a'!D6</f>
        <v>DAUDZDZĪVOKĻU DZĪVOJAMĀ ĒKA</v>
      </c>
      <c r="E5" s="235"/>
      <c r="F5" s="235"/>
      <c r="G5" s="235"/>
      <c r="H5" s="235"/>
      <c r="I5" s="235"/>
      <c r="J5" s="235"/>
      <c r="K5" s="235"/>
      <c r="L5" s="235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235" t="str">
        <f>'Kops a'!D7</f>
        <v>ENERGOEFEKTIVITĀTES PAAUGSTINĀŠANA DAUDZDZĪVOKĻU DZĪVOJAMAI ĒKAI</v>
      </c>
      <c r="E6" s="235"/>
      <c r="F6" s="235"/>
      <c r="G6" s="235"/>
      <c r="H6" s="235"/>
      <c r="I6" s="235"/>
      <c r="J6" s="235"/>
      <c r="K6" s="235"/>
      <c r="L6" s="235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235" t="str">
        <f>'Kops a'!D8</f>
        <v>Jelgavas iela 20, Olaine</v>
      </c>
      <c r="E7" s="235"/>
      <c r="F7" s="235"/>
      <c r="G7" s="235"/>
      <c r="H7" s="235"/>
      <c r="I7" s="235"/>
      <c r="J7" s="235"/>
      <c r="K7" s="235"/>
      <c r="L7" s="235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235" t="str">
        <f>'Kops a'!D9</f>
        <v>AS OŪS 2020/26</v>
      </c>
      <c r="E8" s="235"/>
      <c r="F8" s="235"/>
      <c r="G8" s="235"/>
      <c r="H8" s="235"/>
      <c r="I8" s="235"/>
      <c r="J8" s="235"/>
      <c r="K8" s="235"/>
      <c r="L8" s="235"/>
      <c r="M8" s="16"/>
      <c r="N8" s="16"/>
      <c r="O8" s="16"/>
      <c r="P8" s="16"/>
    </row>
    <row r="9" spans="1:16" ht="11.25" customHeight="1" x14ac:dyDescent="0.2">
      <c r="A9" s="223" t="s">
        <v>327</v>
      </c>
      <c r="B9" s="223"/>
      <c r="C9" s="223"/>
      <c r="D9" s="223"/>
      <c r="E9" s="223"/>
      <c r="F9" s="223"/>
      <c r="G9" s="30"/>
      <c r="H9" s="30"/>
      <c r="I9" s="30"/>
      <c r="J9" s="227" t="s">
        <v>39</v>
      </c>
      <c r="K9" s="227"/>
      <c r="L9" s="227"/>
      <c r="M9" s="227"/>
      <c r="N9" s="234">
        <f>P177</f>
        <v>0</v>
      </c>
      <c r="O9" s="234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7"/>
      <c r="P10" s="86" t="str">
        <f>A183</f>
        <v>Tāme sastādīta 2020. gada ________________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95" t="s">
        <v>23</v>
      </c>
      <c r="B12" s="229" t="s">
        <v>40</v>
      </c>
      <c r="C12" s="225" t="s">
        <v>41</v>
      </c>
      <c r="D12" s="232" t="s">
        <v>42</v>
      </c>
      <c r="E12" s="236" t="s">
        <v>43</v>
      </c>
      <c r="F12" s="224" t="s">
        <v>44</v>
      </c>
      <c r="G12" s="225"/>
      <c r="H12" s="225"/>
      <c r="I12" s="225"/>
      <c r="J12" s="225"/>
      <c r="K12" s="226"/>
      <c r="L12" s="224" t="s">
        <v>45</v>
      </c>
      <c r="M12" s="225"/>
      <c r="N12" s="225"/>
      <c r="O12" s="225"/>
      <c r="P12" s="226"/>
    </row>
    <row r="13" spans="1:16" ht="126.75" customHeight="1" thickBot="1" x14ac:dyDescent="0.25">
      <c r="A13" s="228"/>
      <c r="B13" s="230"/>
      <c r="C13" s="231"/>
      <c r="D13" s="233"/>
      <c r="E13" s="23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ht="12.75" x14ac:dyDescent="0.2">
      <c r="A14" s="120"/>
      <c r="B14" s="121"/>
      <c r="C14" s="122" t="s">
        <v>167</v>
      </c>
      <c r="D14" s="123"/>
      <c r="E14" s="124"/>
      <c r="F14" s="66"/>
      <c r="G14" s="63"/>
      <c r="H14" s="63">
        <f>ROUND(F14*G14,2)</f>
        <v>0</v>
      </c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5.5" x14ac:dyDescent="0.2">
      <c r="A15" s="125">
        <v>1</v>
      </c>
      <c r="B15" s="112" t="s">
        <v>61</v>
      </c>
      <c r="C15" s="130" t="s">
        <v>168</v>
      </c>
      <c r="D15" s="112" t="s">
        <v>74</v>
      </c>
      <c r="E15" s="138">
        <v>762</v>
      </c>
      <c r="F15" s="66"/>
      <c r="G15" s="63"/>
      <c r="H15" s="46">
        <f t="shared" ref="H15:H76" si="0">ROUND(F15*G15,2)</f>
        <v>0</v>
      </c>
      <c r="I15" s="63"/>
      <c r="J15" s="63"/>
      <c r="K15" s="47">
        <f t="shared" ref="K15:K76" si="1">SUM(H15:J15)</f>
        <v>0</v>
      </c>
      <c r="L15" s="48">
        <f t="shared" ref="L15:L76" si="2">ROUND(E15*F15,2)</f>
        <v>0</v>
      </c>
      <c r="M15" s="46">
        <f t="shared" ref="M15:M76" si="3">ROUND(H15*E15,2)</f>
        <v>0</v>
      </c>
      <c r="N15" s="46">
        <f t="shared" ref="N15:N76" si="4">ROUND(I15*E15,2)</f>
        <v>0</v>
      </c>
      <c r="O15" s="46">
        <f t="shared" ref="O15:O76" si="5">ROUND(J15*E15,2)</f>
        <v>0</v>
      </c>
      <c r="P15" s="47">
        <f t="shared" ref="P15:P76" si="6">SUM(M15:O15)</f>
        <v>0</v>
      </c>
    </row>
    <row r="16" spans="1:16" ht="12.75" x14ac:dyDescent="0.2">
      <c r="A16" s="125">
        <v>2</v>
      </c>
      <c r="B16" s="112"/>
      <c r="C16" s="169" t="s">
        <v>133</v>
      </c>
      <c r="D16" s="112" t="s">
        <v>130</v>
      </c>
      <c r="E16" s="114">
        <f>E15*0.12</f>
        <v>91.44</v>
      </c>
      <c r="F16" s="66"/>
      <c r="G16" s="63"/>
      <c r="H16" s="46">
        <f t="shared" si="0"/>
        <v>0</v>
      </c>
      <c r="I16" s="63"/>
      <c r="J16" s="63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25.5" x14ac:dyDescent="0.2">
      <c r="A17" s="125">
        <v>3</v>
      </c>
      <c r="B17" s="112"/>
      <c r="C17" s="169" t="s">
        <v>169</v>
      </c>
      <c r="D17" s="112" t="s">
        <v>170</v>
      </c>
      <c r="E17" s="132">
        <f>E15*5</f>
        <v>3810</v>
      </c>
      <c r="F17" s="66"/>
      <c r="G17" s="63"/>
      <c r="H17" s="46">
        <f t="shared" si="0"/>
        <v>0</v>
      </c>
      <c r="I17" s="63"/>
      <c r="J17" s="63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12.75" x14ac:dyDescent="0.2">
      <c r="A18" s="125">
        <v>4</v>
      </c>
      <c r="B18" s="112" t="s">
        <v>61</v>
      </c>
      <c r="C18" s="130" t="s">
        <v>140</v>
      </c>
      <c r="D18" s="112" t="s">
        <v>74</v>
      </c>
      <c r="E18" s="114">
        <f>E15</f>
        <v>762</v>
      </c>
      <c r="F18" s="66"/>
      <c r="G18" s="63"/>
      <c r="H18" s="46">
        <f t="shared" si="0"/>
        <v>0</v>
      </c>
      <c r="I18" s="63"/>
      <c r="J18" s="63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12.75" x14ac:dyDescent="0.2">
      <c r="A19" s="125">
        <v>5</v>
      </c>
      <c r="B19" s="112"/>
      <c r="C19" s="169" t="s">
        <v>171</v>
      </c>
      <c r="D19" s="112" t="s">
        <v>135</v>
      </c>
      <c r="E19" s="132">
        <f>E18*5</f>
        <v>3810</v>
      </c>
      <c r="F19" s="66"/>
      <c r="G19" s="63"/>
      <c r="H19" s="46">
        <f t="shared" si="0"/>
        <v>0</v>
      </c>
      <c r="I19" s="63"/>
      <c r="J19" s="63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12.75" x14ac:dyDescent="0.2">
      <c r="A20" s="125">
        <v>6</v>
      </c>
      <c r="B20" s="112"/>
      <c r="C20" s="131" t="s">
        <v>172</v>
      </c>
      <c r="D20" s="112" t="s">
        <v>65</v>
      </c>
      <c r="E20" s="132">
        <v>6218</v>
      </c>
      <c r="F20" s="66"/>
      <c r="G20" s="63"/>
      <c r="H20" s="46">
        <f t="shared" si="0"/>
        <v>0</v>
      </c>
      <c r="I20" s="63"/>
      <c r="J20" s="63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12.75" x14ac:dyDescent="0.2">
      <c r="A21" s="125">
        <v>7</v>
      </c>
      <c r="B21" s="112"/>
      <c r="C21" s="131" t="s">
        <v>173</v>
      </c>
      <c r="D21" s="112" t="s">
        <v>65</v>
      </c>
      <c r="E21" s="114">
        <f>E20</f>
        <v>6218</v>
      </c>
      <c r="F21" s="66"/>
      <c r="G21" s="63"/>
      <c r="H21" s="46">
        <f t="shared" si="0"/>
        <v>0</v>
      </c>
      <c r="I21" s="63"/>
      <c r="J21" s="63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38.25" x14ac:dyDescent="0.2">
      <c r="A22" s="125">
        <v>8</v>
      </c>
      <c r="B22" s="112"/>
      <c r="C22" s="169" t="s">
        <v>174</v>
      </c>
      <c r="D22" s="112" t="s">
        <v>74</v>
      </c>
      <c r="E22" s="114">
        <f>E15*1.05</f>
        <v>800.1</v>
      </c>
      <c r="F22" s="66"/>
      <c r="G22" s="63"/>
      <c r="H22" s="46">
        <f t="shared" si="0"/>
        <v>0</v>
      </c>
      <c r="I22" s="63"/>
      <c r="J22" s="63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12.75" x14ac:dyDescent="0.2">
      <c r="A23" s="125">
        <v>9</v>
      </c>
      <c r="B23" s="112"/>
      <c r="C23" s="131" t="s">
        <v>175</v>
      </c>
      <c r="D23" s="112" t="s">
        <v>63</v>
      </c>
      <c r="E23" s="114">
        <v>52.25</v>
      </c>
      <c r="F23" s="66"/>
      <c r="G23" s="63"/>
      <c r="H23" s="46">
        <f t="shared" si="0"/>
        <v>0</v>
      </c>
      <c r="I23" s="63"/>
      <c r="J23" s="63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12.75" x14ac:dyDescent="0.2">
      <c r="A24" s="125">
        <v>10</v>
      </c>
      <c r="B24" s="112" t="s">
        <v>61</v>
      </c>
      <c r="C24" s="130" t="s">
        <v>176</v>
      </c>
      <c r="D24" s="112" t="s">
        <v>74</v>
      </c>
      <c r="E24" s="114">
        <f>E18</f>
        <v>762</v>
      </c>
      <c r="F24" s="66"/>
      <c r="G24" s="63"/>
      <c r="H24" s="46">
        <f t="shared" si="0"/>
        <v>0</v>
      </c>
      <c r="I24" s="63"/>
      <c r="J24" s="63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12.75" x14ac:dyDescent="0.2">
      <c r="A25" s="125">
        <v>11</v>
      </c>
      <c r="B25" s="112"/>
      <c r="C25" s="169" t="s">
        <v>177</v>
      </c>
      <c r="D25" s="112" t="s">
        <v>130</v>
      </c>
      <c r="E25" s="114">
        <f>E24*0.12</f>
        <v>91.44</v>
      </c>
      <c r="F25" s="66"/>
      <c r="G25" s="63"/>
      <c r="H25" s="46">
        <f t="shared" si="0"/>
        <v>0</v>
      </c>
      <c r="I25" s="63"/>
      <c r="J25" s="63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12.75" x14ac:dyDescent="0.2">
      <c r="A26" s="125">
        <v>12</v>
      </c>
      <c r="B26" s="112"/>
      <c r="C26" s="169" t="s">
        <v>178</v>
      </c>
      <c r="D26" s="112" t="s">
        <v>135</v>
      </c>
      <c r="E26" s="132">
        <f>E24*4.5</f>
        <v>3429</v>
      </c>
      <c r="F26" s="66"/>
      <c r="G26" s="63"/>
      <c r="H26" s="46">
        <f t="shared" si="0"/>
        <v>0</v>
      </c>
      <c r="I26" s="63"/>
      <c r="J26" s="63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12.75" x14ac:dyDescent="0.2">
      <c r="A27" s="125">
        <v>13</v>
      </c>
      <c r="B27" s="112"/>
      <c r="C27" s="131" t="s">
        <v>138</v>
      </c>
      <c r="D27" s="112" t="s">
        <v>74</v>
      </c>
      <c r="E27" s="114">
        <f>E24*1.2</f>
        <v>914.4</v>
      </c>
      <c r="F27" s="66"/>
      <c r="G27" s="63"/>
      <c r="H27" s="46">
        <f t="shared" si="0"/>
        <v>0</v>
      </c>
      <c r="I27" s="63"/>
      <c r="J27" s="63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12.75" x14ac:dyDescent="0.2">
      <c r="A28" s="125">
        <v>14</v>
      </c>
      <c r="B28" s="112"/>
      <c r="C28" s="131" t="s">
        <v>179</v>
      </c>
      <c r="D28" s="112" t="s">
        <v>63</v>
      </c>
      <c r="E28" s="114">
        <v>647.20000000000005</v>
      </c>
      <c r="F28" s="66"/>
      <c r="G28" s="63"/>
      <c r="H28" s="46">
        <f t="shared" si="0"/>
        <v>0</v>
      </c>
      <c r="I28" s="63"/>
      <c r="J28" s="63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12.75" x14ac:dyDescent="0.2">
      <c r="A29" s="125">
        <v>15</v>
      </c>
      <c r="B29" s="112" t="s">
        <v>61</v>
      </c>
      <c r="C29" s="130" t="s">
        <v>180</v>
      </c>
      <c r="D29" s="112" t="s">
        <v>74</v>
      </c>
      <c r="E29" s="114">
        <v>32</v>
      </c>
      <c r="F29" s="66"/>
      <c r="G29" s="63"/>
      <c r="H29" s="46">
        <f t="shared" si="0"/>
        <v>0</v>
      </c>
      <c r="I29" s="63"/>
      <c r="J29" s="63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12.75" x14ac:dyDescent="0.2">
      <c r="A30" s="125">
        <v>16</v>
      </c>
      <c r="B30" s="112"/>
      <c r="C30" s="169" t="s">
        <v>181</v>
      </c>
      <c r="D30" s="112" t="s">
        <v>130</v>
      </c>
      <c r="E30" s="114">
        <f>E29*0.12</f>
        <v>3.84</v>
      </c>
      <c r="F30" s="66"/>
      <c r="G30" s="63"/>
      <c r="H30" s="46">
        <f t="shared" si="0"/>
        <v>0</v>
      </c>
      <c r="I30" s="63"/>
      <c r="J30" s="63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12.75" x14ac:dyDescent="0.2">
      <c r="A31" s="125">
        <v>17</v>
      </c>
      <c r="B31" s="112"/>
      <c r="C31" s="169" t="s">
        <v>182</v>
      </c>
      <c r="D31" s="112" t="s">
        <v>135</v>
      </c>
      <c r="E31" s="114">
        <f>E29*4.5</f>
        <v>144</v>
      </c>
      <c r="F31" s="66"/>
      <c r="G31" s="63"/>
      <c r="H31" s="46">
        <f t="shared" si="0"/>
        <v>0</v>
      </c>
      <c r="I31" s="63"/>
      <c r="J31" s="63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12.75" x14ac:dyDescent="0.2">
      <c r="A32" s="125">
        <v>18</v>
      </c>
      <c r="B32" s="112"/>
      <c r="C32" s="131" t="s">
        <v>138</v>
      </c>
      <c r="D32" s="112" t="s">
        <v>74</v>
      </c>
      <c r="E32" s="114">
        <f>E29*1.2</f>
        <v>38.4</v>
      </c>
      <c r="F32" s="66"/>
      <c r="G32" s="63"/>
      <c r="H32" s="46">
        <f t="shared" si="0"/>
        <v>0</v>
      </c>
      <c r="I32" s="63"/>
      <c r="J32" s="63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7" ht="12.75" x14ac:dyDescent="0.2">
      <c r="A33" s="125">
        <v>19</v>
      </c>
      <c r="B33" s="112" t="s">
        <v>61</v>
      </c>
      <c r="C33" s="130" t="s">
        <v>183</v>
      </c>
      <c r="D33" s="112" t="s">
        <v>74</v>
      </c>
      <c r="E33" s="114">
        <f>E24</f>
        <v>762</v>
      </c>
      <c r="F33" s="66"/>
      <c r="G33" s="63"/>
      <c r="H33" s="46">
        <f t="shared" si="0"/>
        <v>0</v>
      </c>
      <c r="I33" s="63"/>
      <c r="J33" s="63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7" ht="12.75" x14ac:dyDescent="0.2">
      <c r="A34" s="125">
        <v>20</v>
      </c>
      <c r="B34" s="112"/>
      <c r="C34" s="169" t="s">
        <v>184</v>
      </c>
      <c r="D34" s="112" t="s">
        <v>130</v>
      </c>
      <c r="E34" s="114">
        <f>E33*0.12</f>
        <v>91.44</v>
      </c>
      <c r="F34" s="66"/>
      <c r="G34" s="63"/>
      <c r="H34" s="46">
        <f t="shared" si="0"/>
        <v>0</v>
      </c>
      <c r="I34" s="63"/>
      <c r="J34" s="63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7" ht="25.5" x14ac:dyDescent="0.2">
      <c r="A35" s="125">
        <v>21</v>
      </c>
      <c r="B35" s="112"/>
      <c r="C35" s="169" t="s">
        <v>185</v>
      </c>
      <c r="D35" s="112" t="s">
        <v>135</v>
      </c>
      <c r="E35" s="114">
        <f>E33*3</f>
        <v>2286</v>
      </c>
      <c r="F35" s="66"/>
      <c r="G35" s="63"/>
      <c r="H35" s="46">
        <f t="shared" si="0"/>
        <v>0</v>
      </c>
      <c r="I35" s="63"/>
      <c r="J35" s="63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7" ht="38.25" x14ac:dyDescent="0.2">
      <c r="A36" s="125">
        <v>22</v>
      </c>
      <c r="B36" s="112" t="s">
        <v>61</v>
      </c>
      <c r="C36" s="113" t="s">
        <v>186</v>
      </c>
      <c r="D36" s="112" t="s">
        <v>65</v>
      </c>
      <c r="E36" s="114">
        <v>40</v>
      </c>
      <c r="F36" s="66"/>
      <c r="G36" s="63"/>
      <c r="H36" s="46">
        <f t="shared" si="0"/>
        <v>0</v>
      </c>
      <c r="I36" s="63"/>
      <c r="J36" s="63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7" ht="25.5" x14ac:dyDescent="0.2">
      <c r="A37" s="125">
        <v>23</v>
      </c>
      <c r="B37" s="112" t="s">
        <v>61</v>
      </c>
      <c r="C37" s="113" t="s">
        <v>187</v>
      </c>
      <c r="D37" s="112" t="s">
        <v>69</v>
      </c>
      <c r="E37" s="114">
        <v>4</v>
      </c>
      <c r="F37" s="66"/>
      <c r="G37" s="63"/>
      <c r="H37" s="46">
        <f t="shared" si="0"/>
        <v>0</v>
      </c>
      <c r="I37" s="63"/>
      <c r="J37" s="63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7" ht="25.5" x14ac:dyDescent="0.2">
      <c r="A38" s="125">
        <v>24</v>
      </c>
      <c r="B38" s="112" t="s">
        <v>61</v>
      </c>
      <c r="C38" s="113" t="s">
        <v>188</v>
      </c>
      <c r="D38" s="112" t="s">
        <v>63</v>
      </c>
      <c r="E38" s="114">
        <v>40</v>
      </c>
      <c r="F38" s="66"/>
      <c r="G38" s="63"/>
      <c r="H38" s="46">
        <f t="shared" si="0"/>
        <v>0</v>
      </c>
      <c r="I38" s="63"/>
      <c r="J38" s="63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7" ht="25.5" x14ac:dyDescent="0.2">
      <c r="A39" s="125">
        <v>25</v>
      </c>
      <c r="B39" s="112" t="s">
        <v>61</v>
      </c>
      <c r="C39" s="113" t="s">
        <v>189</v>
      </c>
      <c r="D39" s="112" t="s">
        <v>63</v>
      </c>
      <c r="E39" s="114">
        <v>40</v>
      </c>
      <c r="F39" s="66"/>
      <c r="G39" s="63"/>
      <c r="H39" s="46">
        <f t="shared" si="0"/>
        <v>0</v>
      </c>
      <c r="I39" s="63"/>
      <c r="J39" s="63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7" ht="12.75" x14ac:dyDescent="0.2">
      <c r="A40" s="125">
        <v>26</v>
      </c>
      <c r="B40" s="112" t="s">
        <v>61</v>
      </c>
      <c r="C40" s="113" t="s">
        <v>190</v>
      </c>
      <c r="D40" s="112" t="s">
        <v>65</v>
      </c>
      <c r="E40" s="114">
        <v>4</v>
      </c>
      <c r="F40" s="66"/>
      <c r="G40" s="63"/>
      <c r="H40" s="46">
        <f t="shared" si="0"/>
        <v>0</v>
      </c>
      <c r="I40" s="63"/>
      <c r="J40" s="63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7" ht="25.5" x14ac:dyDescent="0.2">
      <c r="A41" s="125">
        <v>27</v>
      </c>
      <c r="B41" s="112" t="s">
        <v>61</v>
      </c>
      <c r="C41" s="113" t="s">
        <v>191</v>
      </c>
      <c r="D41" s="112" t="s">
        <v>65</v>
      </c>
      <c r="E41" s="114">
        <v>32</v>
      </c>
      <c r="F41" s="66"/>
      <c r="G41" s="63"/>
      <c r="H41" s="46">
        <f t="shared" si="0"/>
        <v>0</v>
      </c>
      <c r="I41" s="63"/>
      <c r="J41" s="63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7" ht="12.75" x14ac:dyDescent="0.2">
      <c r="A42" s="126"/>
      <c r="B42" s="127"/>
      <c r="C42" s="99" t="s">
        <v>192</v>
      </c>
      <c r="D42" s="128"/>
      <c r="E42" s="129"/>
      <c r="F42" s="66"/>
      <c r="G42" s="63"/>
      <c r="H42" s="46">
        <f t="shared" si="0"/>
        <v>0</v>
      </c>
      <c r="I42" s="63"/>
      <c r="J42" s="63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  <c r="Q42" s="22"/>
    </row>
    <row r="43" spans="1:17" ht="25.5" x14ac:dyDescent="0.2">
      <c r="A43" s="165">
        <v>1</v>
      </c>
      <c r="B43" s="162" t="s">
        <v>61</v>
      </c>
      <c r="C43" s="166" t="s">
        <v>193</v>
      </c>
      <c r="D43" s="162" t="s">
        <v>63</v>
      </c>
      <c r="E43" s="167">
        <v>48</v>
      </c>
      <c r="F43" s="66"/>
      <c r="G43" s="63"/>
      <c r="H43" s="46">
        <f t="shared" si="0"/>
        <v>0</v>
      </c>
      <c r="I43" s="63"/>
      <c r="J43" s="63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  <c r="Q43" s="22"/>
    </row>
    <row r="44" spans="1:17" ht="25.5" x14ac:dyDescent="0.2">
      <c r="A44" s="125">
        <v>2</v>
      </c>
      <c r="B44" s="112" t="s">
        <v>61</v>
      </c>
      <c r="C44" s="113" t="s">
        <v>194</v>
      </c>
      <c r="D44" s="112" t="s">
        <v>112</v>
      </c>
      <c r="E44" s="114">
        <v>7.1</v>
      </c>
      <c r="F44" s="66"/>
      <c r="G44" s="63"/>
      <c r="H44" s="46">
        <f t="shared" si="0"/>
        <v>0</v>
      </c>
      <c r="I44" s="63"/>
      <c r="J44" s="63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7" ht="12.75" x14ac:dyDescent="0.2">
      <c r="A45" s="125">
        <v>3</v>
      </c>
      <c r="B45" s="112"/>
      <c r="C45" s="131" t="s">
        <v>195</v>
      </c>
      <c r="D45" s="112" t="s">
        <v>112</v>
      </c>
      <c r="E45" s="114">
        <f>E44*1.05</f>
        <v>7.4550000000000001</v>
      </c>
      <c r="F45" s="66"/>
      <c r="G45" s="63"/>
      <c r="H45" s="46">
        <f t="shared" si="0"/>
        <v>0</v>
      </c>
      <c r="I45" s="63"/>
      <c r="J45" s="63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7" ht="12.75" x14ac:dyDescent="0.2">
      <c r="A46" s="125">
        <v>4</v>
      </c>
      <c r="B46" s="112"/>
      <c r="C46" s="131" t="s">
        <v>196</v>
      </c>
      <c r="D46" s="112" t="s">
        <v>135</v>
      </c>
      <c r="E46" s="114"/>
      <c r="F46" s="66"/>
      <c r="G46" s="63"/>
      <c r="H46" s="46">
        <f t="shared" si="0"/>
        <v>0</v>
      </c>
      <c r="I46" s="63"/>
      <c r="J46" s="63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7" ht="12.75" x14ac:dyDescent="0.2">
      <c r="A47" s="125">
        <v>5</v>
      </c>
      <c r="B47" s="112"/>
      <c r="C47" s="131" t="s">
        <v>197</v>
      </c>
      <c r="D47" s="112" t="s">
        <v>63</v>
      </c>
      <c r="E47" s="114">
        <f>E44*1.7/0.3</f>
        <v>40.233333333333327</v>
      </c>
      <c r="F47" s="66"/>
      <c r="G47" s="63"/>
      <c r="H47" s="46">
        <f t="shared" si="0"/>
        <v>0</v>
      </c>
      <c r="I47" s="63"/>
      <c r="J47" s="63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7" ht="12.75" x14ac:dyDescent="0.2">
      <c r="A48" s="125">
        <v>6</v>
      </c>
      <c r="B48" s="112" t="s">
        <v>61</v>
      </c>
      <c r="C48" s="113" t="s">
        <v>198</v>
      </c>
      <c r="D48" s="112" t="s">
        <v>74</v>
      </c>
      <c r="E48" s="114">
        <f>23.5</f>
        <v>23.5</v>
      </c>
      <c r="F48" s="66"/>
      <c r="G48" s="63"/>
      <c r="H48" s="46">
        <f t="shared" si="0"/>
        <v>0</v>
      </c>
      <c r="I48" s="63"/>
      <c r="J48" s="63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26" ht="12.75" x14ac:dyDescent="0.2">
      <c r="A49" s="125">
        <v>7</v>
      </c>
      <c r="B49" s="112"/>
      <c r="C49" s="131" t="s">
        <v>199</v>
      </c>
      <c r="D49" s="112" t="s">
        <v>130</v>
      </c>
      <c r="E49" s="114">
        <f>E48*0.15</f>
        <v>3.5249999999999999</v>
      </c>
      <c r="F49" s="66"/>
      <c r="G49" s="63"/>
      <c r="H49" s="46">
        <f t="shared" si="0"/>
        <v>0</v>
      </c>
      <c r="I49" s="63"/>
      <c r="J49" s="63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26" ht="12.75" x14ac:dyDescent="0.2">
      <c r="A50" s="125">
        <v>8</v>
      </c>
      <c r="B50" s="112"/>
      <c r="C50" s="131" t="s">
        <v>200</v>
      </c>
      <c r="D50" s="112" t="s">
        <v>135</v>
      </c>
      <c r="E50" s="114">
        <f>E48*15</f>
        <v>352.5</v>
      </c>
      <c r="F50" s="66"/>
      <c r="G50" s="63"/>
      <c r="H50" s="46">
        <f t="shared" si="0"/>
        <v>0</v>
      </c>
      <c r="I50" s="63"/>
      <c r="J50" s="63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26" ht="12.75" x14ac:dyDescent="0.2">
      <c r="A51" s="125">
        <v>9</v>
      </c>
      <c r="B51" s="112"/>
      <c r="C51" s="131" t="s">
        <v>201</v>
      </c>
      <c r="D51" s="112" t="s">
        <v>74</v>
      </c>
      <c r="E51" s="114">
        <f>E48</f>
        <v>23.5</v>
      </c>
      <c r="F51" s="66"/>
      <c r="G51" s="63"/>
      <c r="H51" s="46">
        <f t="shared" si="0"/>
        <v>0</v>
      </c>
      <c r="I51" s="63"/>
      <c r="J51" s="63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26" ht="12.75" x14ac:dyDescent="0.2">
      <c r="A52" s="125">
        <v>10</v>
      </c>
      <c r="B52" s="112" t="s">
        <v>61</v>
      </c>
      <c r="C52" s="113" t="s">
        <v>198</v>
      </c>
      <c r="D52" s="112" t="s">
        <v>74</v>
      </c>
      <c r="E52" s="114">
        <f>E48</f>
        <v>23.5</v>
      </c>
      <c r="F52" s="66"/>
      <c r="G52" s="63"/>
      <c r="H52" s="46">
        <f t="shared" si="0"/>
        <v>0</v>
      </c>
      <c r="I52" s="63"/>
      <c r="J52" s="63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26" ht="12.75" x14ac:dyDescent="0.2">
      <c r="A53" s="125">
        <v>11</v>
      </c>
      <c r="B53" s="112"/>
      <c r="C53" s="131" t="s">
        <v>199</v>
      </c>
      <c r="D53" s="112" t="s">
        <v>130</v>
      </c>
      <c r="E53" s="114">
        <f>E52*0.15</f>
        <v>3.5249999999999999</v>
      </c>
      <c r="F53" s="66"/>
      <c r="G53" s="63"/>
      <c r="H53" s="46">
        <f t="shared" si="0"/>
        <v>0</v>
      </c>
      <c r="I53" s="63"/>
      <c r="J53" s="63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26" ht="12.75" x14ac:dyDescent="0.2">
      <c r="A54" s="125">
        <v>12</v>
      </c>
      <c r="B54" s="112"/>
      <c r="C54" s="131" t="s">
        <v>202</v>
      </c>
      <c r="D54" s="112" t="s">
        <v>135</v>
      </c>
      <c r="E54" s="114">
        <f>E52*1.5*1.1</f>
        <v>38.775000000000006</v>
      </c>
      <c r="F54" s="66"/>
      <c r="G54" s="63"/>
      <c r="H54" s="46">
        <f t="shared" si="0"/>
        <v>0</v>
      </c>
      <c r="I54" s="63"/>
      <c r="J54" s="63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26" ht="12.75" x14ac:dyDescent="0.2">
      <c r="A55" s="125">
        <v>13</v>
      </c>
      <c r="B55" s="112"/>
      <c r="C55" s="131" t="s">
        <v>203</v>
      </c>
      <c r="D55" s="112" t="s">
        <v>74</v>
      </c>
      <c r="E55" s="114">
        <f>E52</f>
        <v>23.5</v>
      </c>
      <c r="F55" s="66"/>
      <c r="G55" s="63"/>
      <c r="H55" s="46">
        <f t="shared" si="0"/>
        <v>0</v>
      </c>
      <c r="I55" s="63"/>
      <c r="J55" s="63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26" ht="12.75" customHeight="1" x14ac:dyDescent="0.2">
      <c r="A56" s="125">
        <v>14</v>
      </c>
      <c r="B56" s="162" t="s">
        <v>61</v>
      </c>
      <c r="C56" s="166" t="s">
        <v>204</v>
      </c>
      <c r="D56" s="162" t="s">
        <v>74</v>
      </c>
      <c r="E56" s="167">
        <f>E52</f>
        <v>23.5</v>
      </c>
      <c r="F56" s="66"/>
      <c r="G56" s="63"/>
      <c r="H56" s="46">
        <f t="shared" si="0"/>
        <v>0</v>
      </c>
      <c r="I56" s="63"/>
      <c r="J56" s="63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  <c r="Q56" s="242"/>
      <c r="R56" s="244"/>
      <c r="S56" s="244"/>
      <c r="T56" s="244"/>
      <c r="U56" s="244"/>
      <c r="V56" s="244"/>
      <c r="W56" s="244"/>
      <c r="X56" s="244"/>
      <c r="Y56" s="244"/>
      <c r="Z56" s="244"/>
    </row>
    <row r="57" spans="1:26" ht="12.75" x14ac:dyDescent="0.2">
      <c r="A57" s="125">
        <v>15</v>
      </c>
      <c r="B57" s="162"/>
      <c r="C57" s="155" t="s">
        <v>205</v>
      </c>
      <c r="D57" s="162" t="s">
        <v>130</v>
      </c>
      <c r="E57" s="167">
        <f>E56*0.15*2</f>
        <v>7.05</v>
      </c>
      <c r="F57" s="66"/>
      <c r="G57" s="63"/>
      <c r="H57" s="46">
        <f t="shared" si="0"/>
        <v>0</v>
      </c>
      <c r="I57" s="63"/>
      <c r="J57" s="63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  <c r="Q57" s="242"/>
      <c r="R57" s="244"/>
      <c r="S57" s="244"/>
      <c r="T57" s="244"/>
      <c r="U57" s="244"/>
      <c r="V57" s="244"/>
      <c r="W57" s="244"/>
      <c r="X57" s="244"/>
      <c r="Y57" s="244"/>
      <c r="Z57" s="244"/>
    </row>
    <row r="58" spans="1:26" ht="12.75" x14ac:dyDescent="0.2">
      <c r="A58" s="125">
        <v>16</v>
      </c>
      <c r="B58" s="162"/>
      <c r="C58" s="155" t="s">
        <v>206</v>
      </c>
      <c r="D58" s="162" t="s">
        <v>130</v>
      </c>
      <c r="E58" s="167">
        <f>E57</f>
        <v>7.05</v>
      </c>
      <c r="F58" s="66"/>
      <c r="G58" s="63"/>
      <c r="H58" s="46">
        <f t="shared" si="0"/>
        <v>0</v>
      </c>
      <c r="I58" s="63"/>
      <c r="J58" s="63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  <c r="Q58" s="242"/>
      <c r="R58" s="244"/>
      <c r="S58" s="244"/>
      <c r="T58" s="244"/>
      <c r="U58" s="244"/>
      <c r="V58" s="244"/>
      <c r="W58" s="244"/>
      <c r="X58" s="244"/>
      <c r="Y58" s="244"/>
      <c r="Z58" s="244"/>
    </row>
    <row r="59" spans="1:26" ht="12.75" x14ac:dyDescent="0.2">
      <c r="A59" s="125">
        <v>17</v>
      </c>
      <c r="B59" s="162"/>
      <c r="C59" s="155" t="s">
        <v>203</v>
      </c>
      <c r="D59" s="162" t="s">
        <v>74</v>
      </c>
      <c r="E59" s="167">
        <f>E56</f>
        <v>23.5</v>
      </c>
      <c r="F59" s="66"/>
      <c r="G59" s="63"/>
      <c r="H59" s="46">
        <f t="shared" si="0"/>
        <v>0</v>
      </c>
      <c r="I59" s="63"/>
      <c r="J59" s="63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  <c r="Q59" s="242"/>
      <c r="R59" s="244"/>
      <c r="S59" s="244"/>
      <c r="T59" s="244"/>
      <c r="U59" s="244"/>
      <c r="V59" s="244"/>
      <c r="W59" s="244"/>
      <c r="X59" s="244"/>
      <c r="Y59" s="244"/>
      <c r="Z59" s="244"/>
    </row>
    <row r="60" spans="1:26" ht="12.75" x14ac:dyDescent="0.2">
      <c r="A60" s="126"/>
      <c r="B60" s="127"/>
      <c r="C60" s="99" t="s">
        <v>207</v>
      </c>
      <c r="D60" s="128"/>
      <c r="E60" s="129"/>
      <c r="F60" s="66"/>
      <c r="G60" s="63"/>
      <c r="H60" s="46">
        <f t="shared" si="0"/>
        <v>0</v>
      </c>
      <c r="I60" s="63"/>
      <c r="J60" s="63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26" ht="25.5" x14ac:dyDescent="0.2">
      <c r="A61" s="125">
        <v>1</v>
      </c>
      <c r="B61" s="112" t="s">
        <v>61</v>
      </c>
      <c r="C61" s="130" t="s">
        <v>168</v>
      </c>
      <c r="D61" s="112" t="s">
        <v>74</v>
      </c>
      <c r="E61" s="138">
        <v>751.1</v>
      </c>
      <c r="F61" s="66"/>
      <c r="G61" s="63"/>
      <c r="H61" s="46">
        <f t="shared" si="0"/>
        <v>0</v>
      </c>
      <c r="I61" s="63"/>
      <c r="J61" s="63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26" ht="12.75" x14ac:dyDescent="0.2">
      <c r="A62" s="125">
        <v>2</v>
      </c>
      <c r="B62" s="112"/>
      <c r="C62" s="169" t="s">
        <v>133</v>
      </c>
      <c r="D62" s="112" t="s">
        <v>130</v>
      </c>
      <c r="E62" s="114">
        <f>E61*0.12</f>
        <v>90.132000000000005</v>
      </c>
      <c r="F62" s="66"/>
      <c r="G62" s="63"/>
      <c r="H62" s="46">
        <f t="shared" si="0"/>
        <v>0</v>
      </c>
      <c r="I62" s="63"/>
      <c r="J62" s="63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26" ht="25.5" x14ac:dyDescent="0.2">
      <c r="A63" s="125">
        <v>3</v>
      </c>
      <c r="B63" s="112"/>
      <c r="C63" s="169" t="s">
        <v>169</v>
      </c>
      <c r="D63" s="112" t="s">
        <v>170</v>
      </c>
      <c r="E63" s="132">
        <f>E61*5</f>
        <v>3755.5</v>
      </c>
      <c r="F63" s="66"/>
      <c r="G63" s="63"/>
      <c r="H63" s="46">
        <f t="shared" si="0"/>
        <v>0</v>
      </c>
      <c r="I63" s="63"/>
      <c r="J63" s="63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26" ht="12.75" x14ac:dyDescent="0.2">
      <c r="A64" s="125">
        <v>4</v>
      </c>
      <c r="B64" s="112" t="s">
        <v>61</v>
      </c>
      <c r="C64" s="130" t="s">
        <v>140</v>
      </c>
      <c r="D64" s="112" t="s">
        <v>74</v>
      </c>
      <c r="E64" s="114">
        <f>E61</f>
        <v>751.1</v>
      </c>
      <c r="F64" s="66"/>
      <c r="G64" s="63"/>
      <c r="H64" s="46">
        <f t="shared" si="0"/>
        <v>0</v>
      </c>
      <c r="I64" s="63"/>
      <c r="J64" s="63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ht="12.75" x14ac:dyDescent="0.2">
      <c r="A65" s="125">
        <v>5</v>
      </c>
      <c r="B65" s="112"/>
      <c r="C65" s="169" t="s">
        <v>171</v>
      </c>
      <c r="D65" s="112" t="s">
        <v>135</v>
      </c>
      <c r="E65" s="132">
        <f>E64*5</f>
        <v>3755.5</v>
      </c>
      <c r="F65" s="66"/>
      <c r="G65" s="63"/>
      <c r="H65" s="46">
        <f t="shared" si="0"/>
        <v>0</v>
      </c>
      <c r="I65" s="63"/>
      <c r="J65" s="63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ht="12.75" x14ac:dyDescent="0.2">
      <c r="A66" s="125">
        <v>6</v>
      </c>
      <c r="B66" s="112"/>
      <c r="C66" s="131" t="s">
        <v>172</v>
      </c>
      <c r="D66" s="112" t="s">
        <v>65</v>
      </c>
      <c r="E66" s="132">
        <v>6129</v>
      </c>
      <c r="F66" s="66"/>
      <c r="G66" s="63"/>
      <c r="H66" s="46">
        <f t="shared" si="0"/>
        <v>0</v>
      </c>
      <c r="I66" s="63"/>
      <c r="J66" s="63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ht="12.75" x14ac:dyDescent="0.2">
      <c r="A67" s="125">
        <v>7</v>
      </c>
      <c r="B67" s="112"/>
      <c r="C67" s="131" t="s">
        <v>173</v>
      </c>
      <c r="D67" s="112" t="s">
        <v>65</v>
      </c>
      <c r="E67" s="114">
        <v>6129</v>
      </c>
      <c r="F67" s="66"/>
      <c r="G67" s="63"/>
      <c r="H67" s="46">
        <f t="shared" si="0"/>
        <v>0</v>
      </c>
      <c r="I67" s="63"/>
      <c r="J67" s="63"/>
      <c r="K67" s="47">
        <f t="shared" si="1"/>
        <v>0</v>
      </c>
      <c r="L67" s="48">
        <f t="shared" si="2"/>
        <v>0</v>
      </c>
      <c r="M67" s="46">
        <f t="shared" si="3"/>
        <v>0</v>
      </c>
      <c r="N67" s="46">
        <f t="shared" si="4"/>
        <v>0</v>
      </c>
      <c r="O67" s="46">
        <f t="shared" si="5"/>
        <v>0</v>
      </c>
      <c r="P67" s="47">
        <f t="shared" si="6"/>
        <v>0</v>
      </c>
    </row>
    <row r="68" spans="1:16" ht="38.25" x14ac:dyDescent="0.2">
      <c r="A68" s="125">
        <v>8</v>
      </c>
      <c r="B68" s="112"/>
      <c r="C68" s="169" t="s">
        <v>174</v>
      </c>
      <c r="D68" s="112" t="s">
        <v>74</v>
      </c>
      <c r="E68" s="114">
        <f>E61*1.05</f>
        <v>788.65500000000009</v>
      </c>
      <c r="F68" s="66"/>
      <c r="G68" s="63"/>
      <c r="H68" s="46">
        <f t="shared" si="0"/>
        <v>0</v>
      </c>
      <c r="I68" s="63"/>
      <c r="J68" s="63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ht="12.75" x14ac:dyDescent="0.2">
      <c r="A69" s="125">
        <v>9</v>
      </c>
      <c r="B69" s="112"/>
      <c r="C69" s="131" t="s">
        <v>175</v>
      </c>
      <c r="D69" s="112" t="s">
        <v>63</v>
      </c>
      <c r="E69" s="114">
        <v>64.900000000000006</v>
      </c>
      <c r="F69" s="66"/>
      <c r="G69" s="63"/>
      <c r="H69" s="46">
        <f t="shared" si="0"/>
        <v>0</v>
      </c>
      <c r="I69" s="63"/>
      <c r="J69" s="63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ht="12.75" x14ac:dyDescent="0.2">
      <c r="A70" s="125">
        <v>10</v>
      </c>
      <c r="B70" s="112" t="s">
        <v>61</v>
      </c>
      <c r="C70" s="130" t="s">
        <v>176</v>
      </c>
      <c r="D70" s="112" t="s">
        <v>74</v>
      </c>
      <c r="E70" s="114">
        <f>E64</f>
        <v>751.1</v>
      </c>
      <c r="F70" s="66"/>
      <c r="G70" s="63"/>
      <c r="H70" s="46">
        <f t="shared" si="0"/>
        <v>0</v>
      </c>
      <c r="I70" s="63"/>
      <c r="J70" s="63"/>
      <c r="K70" s="47">
        <f t="shared" si="1"/>
        <v>0</v>
      </c>
      <c r="L70" s="48">
        <f t="shared" si="2"/>
        <v>0</v>
      </c>
      <c r="M70" s="46">
        <f t="shared" si="3"/>
        <v>0</v>
      </c>
      <c r="N70" s="46">
        <f t="shared" si="4"/>
        <v>0</v>
      </c>
      <c r="O70" s="46">
        <f t="shared" si="5"/>
        <v>0</v>
      </c>
      <c r="P70" s="47">
        <f t="shared" si="6"/>
        <v>0</v>
      </c>
    </row>
    <row r="71" spans="1:16" ht="12.75" x14ac:dyDescent="0.2">
      <c r="A71" s="125">
        <v>11</v>
      </c>
      <c r="B71" s="112"/>
      <c r="C71" s="169" t="s">
        <v>177</v>
      </c>
      <c r="D71" s="112" t="s">
        <v>130</v>
      </c>
      <c r="E71" s="114">
        <f>E70*0.12</f>
        <v>90.132000000000005</v>
      </c>
      <c r="F71" s="66"/>
      <c r="G71" s="63"/>
      <c r="H71" s="46">
        <f t="shared" si="0"/>
        <v>0</v>
      </c>
      <c r="I71" s="63"/>
      <c r="J71" s="63"/>
      <c r="K71" s="47">
        <f t="shared" si="1"/>
        <v>0</v>
      </c>
      <c r="L71" s="48">
        <f t="shared" si="2"/>
        <v>0</v>
      </c>
      <c r="M71" s="46">
        <f t="shared" si="3"/>
        <v>0</v>
      </c>
      <c r="N71" s="46">
        <f t="shared" si="4"/>
        <v>0</v>
      </c>
      <c r="O71" s="46">
        <f t="shared" si="5"/>
        <v>0</v>
      </c>
      <c r="P71" s="47">
        <f t="shared" si="6"/>
        <v>0</v>
      </c>
    </row>
    <row r="72" spans="1:16" ht="12.75" x14ac:dyDescent="0.2">
      <c r="A72" s="125">
        <v>12</v>
      </c>
      <c r="B72" s="112"/>
      <c r="C72" s="169" t="s">
        <v>178</v>
      </c>
      <c r="D72" s="112" t="s">
        <v>135</v>
      </c>
      <c r="E72" s="132">
        <f>E70*4.5</f>
        <v>3379.9500000000003</v>
      </c>
      <c r="F72" s="66"/>
      <c r="G72" s="63"/>
      <c r="H72" s="46">
        <f t="shared" si="0"/>
        <v>0</v>
      </c>
      <c r="I72" s="63"/>
      <c r="J72" s="63"/>
      <c r="K72" s="47">
        <f t="shared" si="1"/>
        <v>0</v>
      </c>
      <c r="L72" s="48">
        <f t="shared" si="2"/>
        <v>0</v>
      </c>
      <c r="M72" s="46">
        <f t="shared" si="3"/>
        <v>0</v>
      </c>
      <c r="N72" s="46">
        <f t="shared" si="4"/>
        <v>0</v>
      </c>
      <c r="O72" s="46">
        <f t="shared" si="5"/>
        <v>0</v>
      </c>
      <c r="P72" s="47">
        <f t="shared" si="6"/>
        <v>0</v>
      </c>
    </row>
    <row r="73" spans="1:16" ht="12.75" x14ac:dyDescent="0.2">
      <c r="A73" s="125">
        <v>13</v>
      </c>
      <c r="B73" s="112"/>
      <c r="C73" s="131" t="s">
        <v>138</v>
      </c>
      <c r="D73" s="112" t="s">
        <v>74</v>
      </c>
      <c r="E73" s="114">
        <f>E70*1.2</f>
        <v>901.32</v>
      </c>
      <c r="F73" s="66"/>
      <c r="G73" s="63"/>
      <c r="H73" s="46">
        <f t="shared" si="0"/>
        <v>0</v>
      </c>
      <c r="I73" s="63"/>
      <c r="J73" s="63"/>
      <c r="K73" s="47">
        <f t="shared" si="1"/>
        <v>0</v>
      </c>
      <c r="L73" s="48">
        <f t="shared" si="2"/>
        <v>0</v>
      </c>
      <c r="M73" s="46">
        <f t="shared" si="3"/>
        <v>0</v>
      </c>
      <c r="N73" s="46">
        <f t="shared" si="4"/>
        <v>0</v>
      </c>
      <c r="O73" s="46">
        <f t="shared" si="5"/>
        <v>0</v>
      </c>
      <c r="P73" s="47">
        <f t="shared" si="6"/>
        <v>0</v>
      </c>
    </row>
    <row r="74" spans="1:16" ht="12.75" x14ac:dyDescent="0.2">
      <c r="A74" s="125">
        <v>14</v>
      </c>
      <c r="B74" s="112"/>
      <c r="C74" s="131" t="s">
        <v>179</v>
      </c>
      <c r="D74" s="112" t="s">
        <v>63</v>
      </c>
      <c r="E74" s="114">
        <v>700</v>
      </c>
      <c r="F74" s="66"/>
      <c r="G74" s="63"/>
      <c r="H74" s="46">
        <f t="shared" si="0"/>
        <v>0</v>
      </c>
      <c r="I74" s="63"/>
      <c r="J74" s="63"/>
      <c r="K74" s="47">
        <f t="shared" si="1"/>
        <v>0</v>
      </c>
      <c r="L74" s="48">
        <f t="shared" si="2"/>
        <v>0</v>
      </c>
      <c r="M74" s="46">
        <f t="shared" si="3"/>
        <v>0</v>
      </c>
      <c r="N74" s="46">
        <f t="shared" si="4"/>
        <v>0</v>
      </c>
      <c r="O74" s="46">
        <f t="shared" si="5"/>
        <v>0</v>
      </c>
      <c r="P74" s="47">
        <f t="shared" si="6"/>
        <v>0</v>
      </c>
    </row>
    <row r="75" spans="1:16" ht="12.75" x14ac:dyDescent="0.2">
      <c r="A75" s="125">
        <v>15</v>
      </c>
      <c r="B75" s="112" t="s">
        <v>61</v>
      </c>
      <c r="C75" s="130" t="s">
        <v>183</v>
      </c>
      <c r="D75" s="112" t="s">
        <v>74</v>
      </c>
      <c r="E75" s="114">
        <f>E70</f>
        <v>751.1</v>
      </c>
      <c r="F75" s="66"/>
      <c r="G75" s="63"/>
      <c r="H75" s="46">
        <f t="shared" si="0"/>
        <v>0</v>
      </c>
      <c r="I75" s="63"/>
      <c r="J75" s="63"/>
      <c r="K75" s="47">
        <f t="shared" si="1"/>
        <v>0</v>
      </c>
      <c r="L75" s="48">
        <f t="shared" si="2"/>
        <v>0</v>
      </c>
      <c r="M75" s="46">
        <f t="shared" si="3"/>
        <v>0</v>
      </c>
      <c r="N75" s="46">
        <f t="shared" si="4"/>
        <v>0</v>
      </c>
      <c r="O75" s="46">
        <f t="shared" si="5"/>
        <v>0</v>
      </c>
      <c r="P75" s="47">
        <f t="shared" si="6"/>
        <v>0</v>
      </c>
    </row>
    <row r="76" spans="1:16" ht="12.75" x14ac:dyDescent="0.2">
      <c r="A76" s="125">
        <v>16</v>
      </c>
      <c r="B76" s="112"/>
      <c r="C76" s="169" t="s">
        <v>184</v>
      </c>
      <c r="D76" s="112" t="s">
        <v>130</v>
      </c>
      <c r="E76" s="114">
        <f>E75*0.12</f>
        <v>90.132000000000005</v>
      </c>
      <c r="F76" s="66"/>
      <c r="G76" s="63"/>
      <c r="H76" s="46">
        <f t="shared" si="0"/>
        <v>0</v>
      </c>
      <c r="I76" s="63"/>
      <c r="J76" s="63"/>
      <c r="K76" s="47">
        <f t="shared" si="1"/>
        <v>0</v>
      </c>
      <c r="L76" s="48">
        <f t="shared" si="2"/>
        <v>0</v>
      </c>
      <c r="M76" s="46">
        <f t="shared" si="3"/>
        <v>0</v>
      </c>
      <c r="N76" s="46">
        <f t="shared" si="4"/>
        <v>0</v>
      </c>
      <c r="O76" s="46">
        <f t="shared" si="5"/>
        <v>0</v>
      </c>
      <c r="P76" s="47">
        <f t="shared" si="6"/>
        <v>0</v>
      </c>
    </row>
    <row r="77" spans="1:16" ht="25.5" x14ac:dyDescent="0.2">
      <c r="A77" s="125">
        <v>17</v>
      </c>
      <c r="B77" s="112"/>
      <c r="C77" s="169" t="s">
        <v>185</v>
      </c>
      <c r="D77" s="112" t="s">
        <v>135</v>
      </c>
      <c r="E77" s="114">
        <f>E75*3</f>
        <v>2253.3000000000002</v>
      </c>
      <c r="F77" s="66"/>
      <c r="G77" s="63"/>
      <c r="H77" s="46">
        <f t="shared" ref="H77:H140" si="7">ROUND(F77*G77,2)</f>
        <v>0</v>
      </c>
      <c r="I77" s="63"/>
      <c r="J77" s="63"/>
      <c r="K77" s="47">
        <f t="shared" ref="K77:K140" si="8">SUM(H77:J77)</f>
        <v>0</v>
      </c>
      <c r="L77" s="48">
        <f t="shared" ref="L77:L140" si="9">ROUND(E77*F77,2)</f>
        <v>0</v>
      </c>
      <c r="M77" s="46">
        <f t="shared" ref="M77:M140" si="10">ROUND(H77*E77,2)</f>
        <v>0</v>
      </c>
      <c r="N77" s="46">
        <f t="shared" ref="N77:N140" si="11">ROUND(I77*E77,2)</f>
        <v>0</v>
      </c>
      <c r="O77" s="46">
        <f t="shared" ref="O77:O140" si="12">ROUND(J77*E77,2)</f>
        <v>0</v>
      </c>
      <c r="P77" s="47">
        <f t="shared" ref="P77:P140" si="13">SUM(M77:O77)</f>
        <v>0</v>
      </c>
    </row>
    <row r="78" spans="1:16" ht="38.25" x14ac:dyDescent="0.2">
      <c r="A78" s="125">
        <v>18</v>
      </c>
      <c r="B78" s="112" t="s">
        <v>61</v>
      </c>
      <c r="C78" s="113" t="s">
        <v>186</v>
      </c>
      <c r="D78" s="112" t="s">
        <v>65</v>
      </c>
      <c r="E78" s="114">
        <v>20</v>
      </c>
      <c r="F78" s="66"/>
      <c r="G78" s="63"/>
      <c r="H78" s="46">
        <f t="shared" si="7"/>
        <v>0</v>
      </c>
      <c r="I78" s="63"/>
      <c r="J78" s="63"/>
      <c r="K78" s="47">
        <f t="shared" si="8"/>
        <v>0</v>
      </c>
      <c r="L78" s="48">
        <f t="shared" si="9"/>
        <v>0</v>
      </c>
      <c r="M78" s="46">
        <f t="shared" si="10"/>
        <v>0</v>
      </c>
      <c r="N78" s="46">
        <f t="shared" si="11"/>
        <v>0</v>
      </c>
      <c r="O78" s="46">
        <f t="shared" si="12"/>
        <v>0</v>
      </c>
      <c r="P78" s="47">
        <f t="shared" si="13"/>
        <v>0</v>
      </c>
    </row>
    <row r="79" spans="1:16" ht="25.5" x14ac:dyDescent="0.2">
      <c r="A79" s="125">
        <v>19</v>
      </c>
      <c r="B79" s="112" t="s">
        <v>61</v>
      </c>
      <c r="C79" s="113" t="s">
        <v>191</v>
      </c>
      <c r="D79" s="112" t="s">
        <v>65</v>
      </c>
      <c r="E79" s="114">
        <v>32</v>
      </c>
      <c r="F79" s="66"/>
      <c r="G79" s="63"/>
      <c r="H79" s="46">
        <f t="shared" si="7"/>
        <v>0</v>
      </c>
      <c r="I79" s="63"/>
      <c r="J79" s="63"/>
      <c r="K79" s="47">
        <f t="shared" si="8"/>
        <v>0</v>
      </c>
      <c r="L79" s="48">
        <f t="shared" si="9"/>
        <v>0</v>
      </c>
      <c r="M79" s="46">
        <f t="shared" si="10"/>
        <v>0</v>
      </c>
      <c r="N79" s="46">
        <f t="shared" si="11"/>
        <v>0</v>
      </c>
      <c r="O79" s="46">
        <f t="shared" si="12"/>
        <v>0</v>
      </c>
      <c r="P79" s="47">
        <f t="shared" si="13"/>
        <v>0</v>
      </c>
    </row>
    <row r="80" spans="1:16" ht="12.75" x14ac:dyDescent="0.2">
      <c r="A80" s="126"/>
      <c r="B80" s="127"/>
      <c r="C80" s="99" t="s">
        <v>208</v>
      </c>
      <c r="D80" s="128"/>
      <c r="E80" s="129"/>
      <c r="F80" s="66"/>
      <c r="G80" s="63"/>
      <c r="H80" s="46">
        <f t="shared" si="7"/>
        <v>0</v>
      </c>
      <c r="I80" s="63"/>
      <c r="J80" s="63"/>
      <c r="K80" s="47">
        <f t="shared" si="8"/>
        <v>0</v>
      </c>
      <c r="L80" s="48">
        <f t="shared" si="9"/>
        <v>0</v>
      </c>
      <c r="M80" s="46">
        <f t="shared" si="10"/>
        <v>0</v>
      </c>
      <c r="N80" s="46">
        <f t="shared" si="11"/>
        <v>0</v>
      </c>
      <c r="O80" s="46">
        <f t="shared" si="12"/>
        <v>0</v>
      </c>
      <c r="P80" s="47">
        <f t="shared" si="13"/>
        <v>0</v>
      </c>
    </row>
    <row r="81" spans="1:16" ht="25.5" x14ac:dyDescent="0.2">
      <c r="A81" s="125">
        <v>1</v>
      </c>
      <c r="B81" s="112" t="s">
        <v>61</v>
      </c>
      <c r="C81" s="130" t="s">
        <v>168</v>
      </c>
      <c r="D81" s="112" t="s">
        <v>74</v>
      </c>
      <c r="E81" s="138">
        <v>157.9</v>
      </c>
      <c r="F81" s="66"/>
      <c r="G81" s="63"/>
      <c r="H81" s="46">
        <f t="shared" si="7"/>
        <v>0</v>
      </c>
      <c r="I81" s="63"/>
      <c r="J81" s="63"/>
      <c r="K81" s="47">
        <f t="shared" si="8"/>
        <v>0</v>
      </c>
      <c r="L81" s="48">
        <f t="shared" si="9"/>
        <v>0</v>
      </c>
      <c r="M81" s="46">
        <f t="shared" si="10"/>
        <v>0</v>
      </c>
      <c r="N81" s="46">
        <f t="shared" si="11"/>
        <v>0</v>
      </c>
      <c r="O81" s="46">
        <f t="shared" si="12"/>
        <v>0</v>
      </c>
      <c r="P81" s="47">
        <f t="shared" si="13"/>
        <v>0</v>
      </c>
    </row>
    <row r="82" spans="1:16" ht="12.75" x14ac:dyDescent="0.2">
      <c r="A82" s="125">
        <v>2</v>
      </c>
      <c r="B82" s="112"/>
      <c r="C82" s="169" t="s">
        <v>133</v>
      </c>
      <c r="D82" s="112" t="s">
        <v>130</v>
      </c>
      <c r="E82" s="114">
        <f>E81*0.12</f>
        <v>18.948</v>
      </c>
      <c r="F82" s="66"/>
      <c r="G82" s="63"/>
      <c r="H82" s="46">
        <f t="shared" si="7"/>
        <v>0</v>
      </c>
      <c r="I82" s="63"/>
      <c r="J82" s="63"/>
      <c r="K82" s="47">
        <f t="shared" si="8"/>
        <v>0</v>
      </c>
      <c r="L82" s="48">
        <f t="shared" si="9"/>
        <v>0</v>
      </c>
      <c r="M82" s="46">
        <f t="shared" si="10"/>
        <v>0</v>
      </c>
      <c r="N82" s="46">
        <f t="shared" si="11"/>
        <v>0</v>
      </c>
      <c r="O82" s="46">
        <f t="shared" si="12"/>
        <v>0</v>
      </c>
      <c r="P82" s="47">
        <f t="shared" si="13"/>
        <v>0</v>
      </c>
    </row>
    <row r="83" spans="1:16" ht="25.5" x14ac:dyDescent="0.2">
      <c r="A83" s="125">
        <v>3</v>
      </c>
      <c r="B83" s="112"/>
      <c r="C83" s="169" t="s">
        <v>169</v>
      </c>
      <c r="D83" s="112" t="s">
        <v>170</v>
      </c>
      <c r="E83" s="132">
        <f>E81*5</f>
        <v>789.5</v>
      </c>
      <c r="F83" s="66"/>
      <c r="G83" s="63"/>
      <c r="H83" s="46">
        <f t="shared" si="7"/>
        <v>0</v>
      </c>
      <c r="I83" s="63"/>
      <c r="J83" s="63"/>
      <c r="K83" s="47">
        <f t="shared" si="8"/>
        <v>0</v>
      </c>
      <c r="L83" s="48">
        <f t="shared" si="9"/>
        <v>0</v>
      </c>
      <c r="M83" s="46">
        <f t="shared" si="10"/>
        <v>0</v>
      </c>
      <c r="N83" s="46">
        <f t="shared" si="11"/>
        <v>0</v>
      </c>
      <c r="O83" s="46">
        <f t="shared" si="12"/>
        <v>0</v>
      </c>
      <c r="P83" s="47">
        <f t="shared" si="13"/>
        <v>0</v>
      </c>
    </row>
    <row r="84" spans="1:16" ht="12.75" x14ac:dyDescent="0.2">
      <c r="A84" s="125">
        <v>4</v>
      </c>
      <c r="B84" s="112" t="s">
        <v>61</v>
      </c>
      <c r="C84" s="130" t="s">
        <v>140</v>
      </c>
      <c r="D84" s="112" t="s">
        <v>74</v>
      </c>
      <c r="E84" s="114">
        <f>E81</f>
        <v>157.9</v>
      </c>
      <c r="F84" s="66"/>
      <c r="G84" s="63"/>
      <c r="H84" s="46">
        <f t="shared" si="7"/>
        <v>0</v>
      </c>
      <c r="I84" s="63"/>
      <c r="J84" s="63"/>
      <c r="K84" s="47">
        <f t="shared" si="8"/>
        <v>0</v>
      </c>
      <c r="L84" s="48">
        <f t="shared" si="9"/>
        <v>0</v>
      </c>
      <c r="M84" s="46">
        <f t="shared" si="10"/>
        <v>0</v>
      </c>
      <c r="N84" s="46">
        <f t="shared" si="11"/>
        <v>0</v>
      </c>
      <c r="O84" s="46">
        <f t="shared" si="12"/>
        <v>0</v>
      </c>
      <c r="P84" s="47">
        <f t="shared" si="13"/>
        <v>0</v>
      </c>
    </row>
    <row r="85" spans="1:16" ht="12.75" x14ac:dyDescent="0.2">
      <c r="A85" s="125">
        <v>5</v>
      </c>
      <c r="B85" s="112"/>
      <c r="C85" s="169" t="s">
        <v>171</v>
      </c>
      <c r="D85" s="112" t="s">
        <v>135</v>
      </c>
      <c r="E85" s="132">
        <f>E84*5</f>
        <v>789.5</v>
      </c>
      <c r="F85" s="66"/>
      <c r="G85" s="63"/>
      <c r="H85" s="46">
        <f t="shared" si="7"/>
        <v>0</v>
      </c>
      <c r="I85" s="63"/>
      <c r="J85" s="63"/>
      <c r="K85" s="47">
        <f t="shared" si="8"/>
        <v>0</v>
      </c>
      <c r="L85" s="48">
        <f t="shared" si="9"/>
        <v>0</v>
      </c>
      <c r="M85" s="46">
        <f t="shared" si="10"/>
        <v>0</v>
      </c>
      <c r="N85" s="46">
        <f t="shared" si="11"/>
        <v>0</v>
      </c>
      <c r="O85" s="46">
        <f t="shared" si="12"/>
        <v>0</v>
      </c>
      <c r="P85" s="47">
        <f t="shared" si="13"/>
        <v>0</v>
      </c>
    </row>
    <row r="86" spans="1:16" ht="12.75" x14ac:dyDescent="0.2">
      <c r="A86" s="125">
        <v>6</v>
      </c>
      <c r="B86" s="112"/>
      <c r="C86" s="131" t="s">
        <v>172</v>
      </c>
      <c r="D86" s="112" t="s">
        <v>65</v>
      </c>
      <c r="E86" s="132">
        <v>1288</v>
      </c>
      <c r="F86" s="66"/>
      <c r="G86" s="63"/>
      <c r="H86" s="46">
        <f t="shared" si="7"/>
        <v>0</v>
      </c>
      <c r="I86" s="63"/>
      <c r="J86" s="63"/>
      <c r="K86" s="47">
        <f t="shared" si="8"/>
        <v>0</v>
      </c>
      <c r="L86" s="48">
        <f t="shared" si="9"/>
        <v>0</v>
      </c>
      <c r="M86" s="46">
        <f t="shared" si="10"/>
        <v>0</v>
      </c>
      <c r="N86" s="46">
        <f t="shared" si="11"/>
        <v>0</v>
      </c>
      <c r="O86" s="46">
        <f t="shared" si="12"/>
        <v>0</v>
      </c>
      <c r="P86" s="47">
        <f t="shared" si="13"/>
        <v>0</v>
      </c>
    </row>
    <row r="87" spans="1:16" ht="12.75" x14ac:dyDescent="0.2">
      <c r="A87" s="125">
        <v>7</v>
      </c>
      <c r="B87" s="112"/>
      <c r="C87" s="131" t="s">
        <v>173</v>
      </c>
      <c r="D87" s="112" t="s">
        <v>65</v>
      </c>
      <c r="E87" s="114">
        <v>1288</v>
      </c>
      <c r="F87" s="66"/>
      <c r="G87" s="63"/>
      <c r="H87" s="46">
        <f t="shared" si="7"/>
        <v>0</v>
      </c>
      <c r="I87" s="63"/>
      <c r="J87" s="63"/>
      <c r="K87" s="47">
        <f t="shared" si="8"/>
        <v>0</v>
      </c>
      <c r="L87" s="48">
        <f t="shared" si="9"/>
        <v>0</v>
      </c>
      <c r="M87" s="46">
        <f t="shared" si="10"/>
        <v>0</v>
      </c>
      <c r="N87" s="46">
        <f t="shared" si="11"/>
        <v>0</v>
      </c>
      <c r="O87" s="46">
        <f t="shared" si="12"/>
        <v>0</v>
      </c>
      <c r="P87" s="47">
        <f t="shared" si="13"/>
        <v>0</v>
      </c>
    </row>
    <row r="88" spans="1:16" ht="38.25" x14ac:dyDescent="0.2">
      <c r="A88" s="125">
        <v>8</v>
      </c>
      <c r="B88" s="112"/>
      <c r="C88" s="169" t="s">
        <v>174</v>
      </c>
      <c r="D88" s="112" t="s">
        <v>74</v>
      </c>
      <c r="E88" s="114">
        <f>E81*1.05</f>
        <v>165.79500000000002</v>
      </c>
      <c r="F88" s="66"/>
      <c r="G88" s="63"/>
      <c r="H88" s="46">
        <f t="shared" si="7"/>
        <v>0</v>
      </c>
      <c r="I88" s="63"/>
      <c r="J88" s="63"/>
      <c r="K88" s="47">
        <f t="shared" si="8"/>
        <v>0</v>
      </c>
      <c r="L88" s="48">
        <f t="shared" si="9"/>
        <v>0</v>
      </c>
      <c r="M88" s="46">
        <f t="shared" si="10"/>
        <v>0</v>
      </c>
      <c r="N88" s="46">
        <f t="shared" si="11"/>
        <v>0</v>
      </c>
      <c r="O88" s="46">
        <f t="shared" si="12"/>
        <v>0</v>
      </c>
      <c r="P88" s="47">
        <f t="shared" si="13"/>
        <v>0</v>
      </c>
    </row>
    <row r="89" spans="1:16" ht="12.75" x14ac:dyDescent="0.2">
      <c r="A89" s="125">
        <v>9</v>
      </c>
      <c r="B89" s="112"/>
      <c r="C89" s="131" t="s">
        <v>175</v>
      </c>
      <c r="D89" s="112" t="s">
        <v>63</v>
      </c>
      <c r="E89" s="114">
        <v>10.8</v>
      </c>
      <c r="F89" s="66"/>
      <c r="G89" s="63"/>
      <c r="H89" s="46">
        <f t="shared" si="7"/>
        <v>0</v>
      </c>
      <c r="I89" s="63"/>
      <c r="J89" s="63"/>
      <c r="K89" s="47">
        <f t="shared" si="8"/>
        <v>0</v>
      </c>
      <c r="L89" s="48">
        <f t="shared" si="9"/>
        <v>0</v>
      </c>
      <c r="M89" s="46">
        <f t="shared" si="10"/>
        <v>0</v>
      </c>
      <c r="N89" s="46">
        <f t="shared" si="11"/>
        <v>0</v>
      </c>
      <c r="O89" s="46">
        <f t="shared" si="12"/>
        <v>0</v>
      </c>
      <c r="P89" s="47">
        <f t="shared" si="13"/>
        <v>0</v>
      </c>
    </row>
    <row r="90" spans="1:16" ht="12.75" x14ac:dyDescent="0.2">
      <c r="A90" s="125">
        <v>10</v>
      </c>
      <c r="B90" s="112" t="s">
        <v>61</v>
      </c>
      <c r="C90" s="130" t="s">
        <v>176</v>
      </c>
      <c r="D90" s="112" t="s">
        <v>74</v>
      </c>
      <c r="E90" s="114">
        <f>E84</f>
        <v>157.9</v>
      </c>
      <c r="F90" s="66"/>
      <c r="G90" s="63"/>
      <c r="H90" s="46">
        <f t="shared" si="7"/>
        <v>0</v>
      </c>
      <c r="I90" s="63"/>
      <c r="J90" s="63"/>
      <c r="K90" s="47">
        <f t="shared" si="8"/>
        <v>0</v>
      </c>
      <c r="L90" s="48">
        <f t="shared" si="9"/>
        <v>0</v>
      </c>
      <c r="M90" s="46">
        <f t="shared" si="10"/>
        <v>0</v>
      </c>
      <c r="N90" s="46">
        <f t="shared" si="11"/>
        <v>0</v>
      </c>
      <c r="O90" s="46">
        <f t="shared" si="12"/>
        <v>0</v>
      </c>
      <c r="P90" s="47">
        <f t="shared" si="13"/>
        <v>0</v>
      </c>
    </row>
    <row r="91" spans="1:16" ht="12.75" x14ac:dyDescent="0.2">
      <c r="A91" s="125">
        <v>11</v>
      </c>
      <c r="B91" s="112"/>
      <c r="C91" s="169" t="s">
        <v>177</v>
      </c>
      <c r="D91" s="112" t="s">
        <v>130</v>
      </c>
      <c r="E91" s="114">
        <f>E90*0.12</f>
        <v>18.948</v>
      </c>
      <c r="F91" s="66"/>
      <c r="G91" s="63"/>
      <c r="H91" s="46">
        <f t="shared" si="7"/>
        <v>0</v>
      </c>
      <c r="I91" s="63"/>
      <c r="J91" s="63"/>
      <c r="K91" s="47">
        <f t="shared" si="8"/>
        <v>0</v>
      </c>
      <c r="L91" s="48">
        <f t="shared" si="9"/>
        <v>0</v>
      </c>
      <c r="M91" s="46">
        <f t="shared" si="10"/>
        <v>0</v>
      </c>
      <c r="N91" s="46">
        <f t="shared" si="11"/>
        <v>0</v>
      </c>
      <c r="O91" s="46">
        <f t="shared" si="12"/>
        <v>0</v>
      </c>
      <c r="P91" s="47">
        <f t="shared" si="13"/>
        <v>0</v>
      </c>
    </row>
    <row r="92" spans="1:16" ht="12.75" x14ac:dyDescent="0.2">
      <c r="A92" s="125">
        <v>12</v>
      </c>
      <c r="B92" s="112"/>
      <c r="C92" s="169" t="s">
        <v>178</v>
      </c>
      <c r="D92" s="112" t="s">
        <v>135</v>
      </c>
      <c r="E92" s="132">
        <f>E90*4.5</f>
        <v>710.55000000000007</v>
      </c>
      <c r="F92" s="66"/>
      <c r="G92" s="63"/>
      <c r="H92" s="46">
        <f t="shared" si="7"/>
        <v>0</v>
      </c>
      <c r="I92" s="63"/>
      <c r="J92" s="63"/>
      <c r="K92" s="47">
        <f t="shared" si="8"/>
        <v>0</v>
      </c>
      <c r="L92" s="48">
        <f t="shared" si="9"/>
        <v>0</v>
      </c>
      <c r="M92" s="46">
        <f t="shared" si="10"/>
        <v>0</v>
      </c>
      <c r="N92" s="46">
        <f t="shared" si="11"/>
        <v>0</v>
      </c>
      <c r="O92" s="46">
        <f t="shared" si="12"/>
        <v>0</v>
      </c>
      <c r="P92" s="47">
        <f t="shared" si="13"/>
        <v>0</v>
      </c>
    </row>
    <row r="93" spans="1:16" ht="12.75" x14ac:dyDescent="0.2">
      <c r="A93" s="125">
        <v>13</v>
      </c>
      <c r="B93" s="112"/>
      <c r="C93" s="131" t="s">
        <v>138</v>
      </c>
      <c r="D93" s="112" t="s">
        <v>74</v>
      </c>
      <c r="E93" s="114">
        <f>E90*1.2</f>
        <v>189.48</v>
      </c>
      <c r="F93" s="66"/>
      <c r="G93" s="63"/>
      <c r="H93" s="46">
        <f t="shared" si="7"/>
        <v>0</v>
      </c>
      <c r="I93" s="63"/>
      <c r="J93" s="63"/>
      <c r="K93" s="47">
        <f t="shared" si="8"/>
        <v>0</v>
      </c>
      <c r="L93" s="48">
        <f t="shared" si="9"/>
        <v>0</v>
      </c>
      <c r="M93" s="46">
        <f t="shared" si="10"/>
        <v>0</v>
      </c>
      <c r="N93" s="46">
        <f t="shared" si="11"/>
        <v>0</v>
      </c>
      <c r="O93" s="46">
        <f t="shared" si="12"/>
        <v>0</v>
      </c>
      <c r="P93" s="47">
        <f t="shared" si="13"/>
        <v>0</v>
      </c>
    </row>
    <row r="94" spans="1:16" ht="12.75" x14ac:dyDescent="0.2">
      <c r="A94" s="125">
        <v>14</v>
      </c>
      <c r="B94" s="112"/>
      <c r="C94" s="131" t="s">
        <v>179</v>
      </c>
      <c r="D94" s="112" t="s">
        <v>63</v>
      </c>
      <c r="E94" s="114">
        <v>26.5</v>
      </c>
      <c r="F94" s="66"/>
      <c r="G94" s="63"/>
      <c r="H94" s="46">
        <f t="shared" si="7"/>
        <v>0</v>
      </c>
      <c r="I94" s="63"/>
      <c r="J94" s="63"/>
      <c r="K94" s="47">
        <f t="shared" si="8"/>
        <v>0</v>
      </c>
      <c r="L94" s="48">
        <f t="shared" si="9"/>
        <v>0</v>
      </c>
      <c r="M94" s="46">
        <f t="shared" si="10"/>
        <v>0</v>
      </c>
      <c r="N94" s="46">
        <f t="shared" si="11"/>
        <v>0</v>
      </c>
      <c r="O94" s="46">
        <f t="shared" si="12"/>
        <v>0</v>
      </c>
      <c r="P94" s="47">
        <f t="shared" si="13"/>
        <v>0</v>
      </c>
    </row>
    <row r="95" spans="1:16" ht="12.75" x14ac:dyDescent="0.2">
      <c r="A95" s="125">
        <v>15</v>
      </c>
      <c r="B95" s="112" t="s">
        <v>61</v>
      </c>
      <c r="C95" s="130" t="s">
        <v>183</v>
      </c>
      <c r="D95" s="112" t="s">
        <v>74</v>
      </c>
      <c r="E95" s="114">
        <f>E90</f>
        <v>157.9</v>
      </c>
      <c r="F95" s="66"/>
      <c r="G95" s="63"/>
      <c r="H95" s="46">
        <f t="shared" si="7"/>
        <v>0</v>
      </c>
      <c r="I95" s="63"/>
      <c r="J95" s="63"/>
      <c r="K95" s="47">
        <f t="shared" si="8"/>
        <v>0</v>
      </c>
      <c r="L95" s="48">
        <f t="shared" si="9"/>
        <v>0</v>
      </c>
      <c r="M95" s="46">
        <f t="shared" si="10"/>
        <v>0</v>
      </c>
      <c r="N95" s="46">
        <f t="shared" si="11"/>
        <v>0</v>
      </c>
      <c r="O95" s="46">
        <f t="shared" si="12"/>
        <v>0</v>
      </c>
      <c r="P95" s="47">
        <f t="shared" si="13"/>
        <v>0</v>
      </c>
    </row>
    <row r="96" spans="1:16" ht="12.75" x14ac:dyDescent="0.2">
      <c r="A96" s="125">
        <v>16</v>
      </c>
      <c r="B96" s="112"/>
      <c r="C96" s="169" t="s">
        <v>184</v>
      </c>
      <c r="D96" s="112" t="s">
        <v>130</v>
      </c>
      <c r="E96" s="114">
        <f>E95*0.12</f>
        <v>18.948</v>
      </c>
      <c r="F96" s="66"/>
      <c r="G96" s="63"/>
      <c r="H96" s="46">
        <f t="shared" si="7"/>
        <v>0</v>
      </c>
      <c r="I96" s="63"/>
      <c r="J96" s="63"/>
      <c r="K96" s="47">
        <f t="shared" si="8"/>
        <v>0</v>
      </c>
      <c r="L96" s="48">
        <f t="shared" si="9"/>
        <v>0</v>
      </c>
      <c r="M96" s="46">
        <f t="shared" si="10"/>
        <v>0</v>
      </c>
      <c r="N96" s="46">
        <f t="shared" si="11"/>
        <v>0</v>
      </c>
      <c r="O96" s="46">
        <f t="shared" si="12"/>
        <v>0</v>
      </c>
      <c r="P96" s="47">
        <f t="shared" si="13"/>
        <v>0</v>
      </c>
    </row>
    <row r="97" spans="1:16" ht="25.5" x14ac:dyDescent="0.2">
      <c r="A97" s="125">
        <v>17</v>
      </c>
      <c r="B97" s="112"/>
      <c r="C97" s="169" t="s">
        <v>185</v>
      </c>
      <c r="D97" s="112" t="s">
        <v>135</v>
      </c>
      <c r="E97" s="114">
        <f>E95*3</f>
        <v>473.70000000000005</v>
      </c>
      <c r="F97" s="66"/>
      <c r="G97" s="63"/>
      <c r="H97" s="46">
        <f t="shared" si="7"/>
        <v>0</v>
      </c>
      <c r="I97" s="63"/>
      <c r="J97" s="63"/>
      <c r="K97" s="47">
        <f t="shared" si="8"/>
        <v>0</v>
      </c>
      <c r="L97" s="48">
        <f t="shared" si="9"/>
        <v>0</v>
      </c>
      <c r="M97" s="46">
        <f t="shared" si="10"/>
        <v>0</v>
      </c>
      <c r="N97" s="46">
        <f t="shared" si="11"/>
        <v>0</v>
      </c>
      <c r="O97" s="46">
        <f t="shared" si="12"/>
        <v>0</v>
      </c>
      <c r="P97" s="47">
        <f t="shared" si="13"/>
        <v>0</v>
      </c>
    </row>
    <row r="98" spans="1:16" ht="12.75" x14ac:dyDescent="0.2">
      <c r="A98" s="126"/>
      <c r="B98" s="127"/>
      <c r="C98" s="99" t="s">
        <v>209</v>
      </c>
      <c r="D98" s="128"/>
      <c r="E98" s="129"/>
      <c r="F98" s="66"/>
      <c r="G98" s="63"/>
      <c r="H98" s="46">
        <f t="shared" si="7"/>
        <v>0</v>
      </c>
      <c r="I98" s="63"/>
      <c r="J98" s="63"/>
      <c r="K98" s="47">
        <f t="shared" si="8"/>
        <v>0</v>
      </c>
      <c r="L98" s="48">
        <f t="shared" si="9"/>
        <v>0</v>
      </c>
      <c r="M98" s="46">
        <f t="shared" si="10"/>
        <v>0</v>
      </c>
      <c r="N98" s="46">
        <f t="shared" si="11"/>
        <v>0</v>
      </c>
      <c r="O98" s="46">
        <f t="shared" si="12"/>
        <v>0</v>
      </c>
      <c r="P98" s="47">
        <f t="shared" si="13"/>
        <v>0</v>
      </c>
    </row>
    <row r="99" spans="1:16" ht="25.5" x14ac:dyDescent="0.2">
      <c r="A99" s="125">
        <v>1</v>
      </c>
      <c r="B99" s="112" t="s">
        <v>61</v>
      </c>
      <c r="C99" s="130" t="s">
        <v>168</v>
      </c>
      <c r="D99" s="112" t="s">
        <v>74</v>
      </c>
      <c r="E99" s="138">
        <v>157.9</v>
      </c>
      <c r="F99" s="66"/>
      <c r="G99" s="63"/>
      <c r="H99" s="46">
        <f t="shared" si="7"/>
        <v>0</v>
      </c>
      <c r="I99" s="63"/>
      <c r="J99" s="63"/>
      <c r="K99" s="47">
        <f t="shared" si="8"/>
        <v>0</v>
      </c>
      <c r="L99" s="48">
        <f t="shared" si="9"/>
        <v>0</v>
      </c>
      <c r="M99" s="46">
        <f t="shared" si="10"/>
        <v>0</v>
      </c>
      <c r="N99" s="46">
        <f t="shared" si="11"/>
        <v>0</v>
      </c>
      <c r="O99" s="46">
        <f t="shared" si="12"/>
        <v>0</v>
      </c>
      <c r="P99" s="47">
        <f t="shared" si="13"/>
        <v>0</v>
      </c>
    </row>
    <row r="100" spans="1:16" ht="12.75" x14ac:dyDescent="0.2">
      <c r="A100" s="125">
        <v>2</v>
      </c>
      <c r="B100" s="112"/>
      <c r="C100" s="169" t="s">
        <v>133</v>
      </c>
      <c r="D100" s="112" t="s">
        <v>130</v>
      </c>
      <c r="E100" s="114">
        <f>E99*0.12</f>
        <v>18.948</v>
      </c>
      <c r="F100" s="66"/>
      <c r="G100" s="63"/>
      <c r="H100" s="46">
        <f t="shared" si="7"/>
        <v>0</v>
      </c>
      <c r="I100" s="63"/>
      <c r="J100" s="63"/>
      <c r="K100" s="47">
        <f t="shared" si="8"/>
        <v>0</v>
      </c>
      <c r="L100" s="48">
        <f t="shared" si="9"/>
        <v>0</v>
      </c>
      <c r="M100" s="46">
        <f t="shared" si="10"/>
        <v>0</v>
      </c>
      <c r="N100" s="46">
        <f t="shared" si="11"/>
        <v>0</v>
      </c>
      <c r="O100" s="46">
        <f t="shared" si="12"/>
        <v>0</v>
      </c>
      <c r="P100" s="47">
        <f t="shared" si="13"/>
        <v>0</v>
      </c>
    </row>
    <row r="101" spans="1:16" ht="25.5" x14ac:dyDescent="0.2">
      <c r="A101" s="125">
        <v>3</v>
      </c>
      <c r="B101" s="112"/>
      <c r="C101" s="169" t="s">
        <v>169</v>
      </c>
      <c r="D101" s="112" t="s">
        <v>170</v>
      </c>
      <c r="E101" s="132">
        <f>E99*5</f>
        <v>789.5</v>
      </c>
      <c r="F101" s="66"/>
      <c r="G101" s="63"/>
      <c r="H101" s="46">
        <f t="shared" si="7"/>
        <v>0</v>
      </c>
      <c r="I101" s="63"/>
      <c r="J101" s="63"/>
      <c r="K101" s="47">
        <f t="shared" si="8"/>
        <v>0</v>
      </c>
      <c r="L101" s="48">
        <f t="shared" si="9"/>
        <v>0</v>
      </c>
      <c r="M101" s="46">
        <f t="shared" si="10"/>
        <v>0</v>
      </c>
      <c r="N101" s="46">
        <f t="shared" si="11"/>
        <v>0</v>
      </c>
      <c r="O101" s="46">
        <f t="shared" si="12"/>
        <v>0</v>
      </c>
      <c r="P101" s="47">
        <f t="shared" si="13"/>
        <v>0</v>
      </c>
    </row>
    <row r="102" spans="1:16" ht="12.75" x14ac:dyDescent="0.2">
      <c r="A102" s="125">
        <v>4</v>
      </c>
      <c r="B102" s="112" t="s">
        <v>61</v>
      </c>
      <c r="C102" s="130" t="s">
        <v>140</v>
      </c>
      <c r="D102" s="112" t="s">
        <v>74</v>
      </c>
      <c r="E102" s="114">
        <f>E99</f>
        <v>157.9</v>
      </c>
      <c r="F102" s="66"/>
      <c r="G102" s="63"/>
      <c r="H102" s="46">
        <f t="shared" si="7"/>
        <v>0</v>
      </c>
      <c r="I102" s="63"/>
      <c r="J102" s="63"/>
      <c r="K102" s="47">
        <f t="shared" si="8"/>
        <v>0</v>
      </c>
      <c r="L102" s="48">
        <f t="shared" si="9"/>
        <v>0</v>
      </c>
      <c r="M102" s="46">
        <f t="shared" si="10"/>
        <v>0</v>
      </c>
      <c r="N102" s="46">
        <f t="shared" si="11"/>
        <v>0</v>
      </c>
      <c r="O102" s="46">
        <f t="shared" si="12"/>
        <v>0</v>
      </c>
      <c r="P102" s="47">
        <f t="shared" si="13"/>
        <v>0</v>
      </c>
    </row>
    <row r="103" spans="1:16" ht="12.75" x14ac:dyDescent="0.2">
      <c r="A103" s="125">
        <v>5</v>
      </c>
      <c r="B103" s="112"/>
      <c r="C103" s="169" t="s">
        <v>171</v>
      </c>
      <c r="D103" s="112" t="s">
        <v>135</v>
      </c>
      <c r="E103" s="132">
        <f>E102*5</f>
        <v>789.5</v>
      </c>
      <c r="F103" s="66"/>
      <c r="G103" s="63"/>
      <c r="H103" s="46">
        <f t="shared" si="7"/>
        <v>0</v>
      </c>
      <c r="I103" s="63"/>
      <c r="J103" s="63"/>
      <c r="K103" s="47">
        <f t="shared" si="8"/>
        <v>0</v>
      </c>
      <c r="L103" s="48">
        <f t="shared" si="9"/>
        <v>0</v>
      </c>
      <c r="M103" s="46">
        <f t="shared" si="10"/>
        <v>0</v>
      </c>
      <c r="N103" s="46">
        <f t="shared" si="11"/>
        <v>0</v>
      </c>
      <c r="O103" s="46">
        <f t="shared" si="12"/>
        <v>0</v>
      </c>
      <c r="P103" s="47">
        <f t="shared" si="13"/>
        <v>0</v>
      </c>
    </row>
    <row r="104" spans="1:16" ht="12.75" x14ac:dyDescent="0.2">
      <c r="A104" s="125">
        <v>6</v>
      </c>
      <c r="B104" s="112"/>
      <c r="C104" s="131" t="s">
        <v>172</v>
      </c>
      <c r="D104" s="112" t="s">
        <v>65</v>
      </c>
      <c r="E104" s="132">
        <v>1288</v>
      </c>
      <c r="F104" s="66"/>
      <c r="G104" s="63"/>
      <c r="H104" s="46">
        <f t="shared" si="7"/>
        <v>0</v>
      </c>
      <c r="I104" s="63"/>
      <c r="J104" s="63"/>
      <c r="K104" s="47">
        <f t="shared" si="8"/>
        <v>0</v>
      </c>
      <c r="L104" s="48">
        <f t="shared" si="9"/>
        <v>0</v>
      </c>
      <c r="M104" s="46">
        <f t="shared" si="10"/>
        <v>0</v>
      </c>
      <c r="N104" s="46">
        <f t="shared" si="11"/>
        <v>0</v>
      </c>
      <c r="O104" s="46">
        <f t="shared" si="12"/>
        <v>0</v>
      </c>
      <c r="P104" s="47">
        <f t="shared" si="13"/>
        <v>0</v>
      </c>
    </row>
    <row r="105" spans="1:16" ht="12.75" x14ac:dyDescent="0.2">
      <c r="A105" s="125">
        <v>7</v>
      </c>
      <c r="B105" s="112"/>
      <c r="C105" s="131" t="s">
        <v>173</v>
      </c>
      <c r="D105" s="112" t="s">
        <v>65</v>
      </c>
      <c r="E105" s="114">
        <v>1288</v>
      </c>
      <c r="F105" s="66"/>
      <c r="G105" s="63"/>
      <c r="H105" s="46">
        <f t="shared" si="7"/>
        <v>0</v>
      </c>
      <c r="I105" s="63"/>
      <c r="J105" s="63"/>
      <c r="K105" s="47">
        <f t="shared" si="8"/>
        <v>0</v>
      </c>
      <c r="L105" s="48">
        <f t="shared" si="9"/>
        <v>0</v>
      </c>
      <c r="M105" s="46">
        <f t="shared" si="10"/>
        <v>0</v>
      </c>
      <c r="N105" s="46">
        <f t="shared" si="11"/>
        <v>0</v>
      </c>
      <c r="O105" s="46">
        <f t="shared" si="12"/>
        <v>0</v>
      </c>
      <c r="P105" s="47">
        <f t="shared" si="13"/>
        <v>0</v>
      </c>
    </row>
    <row r="106" spans="1:16" ht="38.25" x14ac:dyDescent="0.2">
      <c r="A106" s="125">
        <v>8</v>
      </c>
      <c r="B106" s="112"/>
      <c r="C106" s="169" t="s">
        <v>174</v>
      </c>
      <c r="D106" s="112" t="s">
        <v>74</v>
      </c>
      <c r="E106" s="114">
        <f>E99*1.05</f>
        <v>165.79500000000002</v>
      </c>
      <c r="F106" s="66"/>
      <c r="G106" s="63"/>
      <c r="H106" s="46">
        <f t="shared" si="7"/>
        <v>0</v>
      </c>
      <c r="I106" s="63"/>
      <c r="J106" s="63"/>
      <c r="K106" s="47">
        <f t="shared" si="8"/>
        <v>0</v>
      </c>
      <c r="L106" s="48">
        <f t="shared" si="9"/>
        <v>0</v>
      </c>
      <c r="M106" s="46">
        <f t="shared" si="10"/>
        <v>0</v>
      </c>
      <c r="N106" s="46">
        <f t="shared" si="11"/>
        <v>0</v>
      </c>
      <c r="O106" s="46">
        <f t="shared" si="12"/>
        <v>0</v>
      </c>
      <c r="P106" s="47">
        <f t="shared" si="13"/>
        <v>0</v>
      </c>
    </row>
    <row r="107" spans="1:16" ht="12.75" x14ac:dyDescent="0.2">
      <c r="A107" s="125">
        <v>9</v>
      </c>
      <c r="B107" s="112"/>
      <c r="C107" s="131" t="s">
        <v>175</v>
      </c>
      <c r="D107" s="112" t="s">
        <v>63</v>
      </c>
      <c r="E107" s="114">
        <v>10.8</v>
      </c>
      <c r="F107" s="66"/>
      <c r="G107" s="63"/>
      <c r="H107" s="46">
        <f t="shared" si="7"/>
        <v>0</v>
      </c>
      <c r="I107" s="63"/>
      <c r="J107" s="63"/>
      <c r="K107" s="47">
        <f t="shared" si="8"/>
        <v>0</v>
      </c>
      <c r="L107" s="48">
        <f t="shared" si="9"/>
        <v>0</v>
      </c>
      <c r="M107" s="46">
        <f t="shared" si="10"/>
        <v>0</v>
      </c>
      <c r="N107" s="46">
        <f t="shared" si="11"/>
        <v>0</v>
      </c>
      <c r="O107" s="46">
        <f t="shared" si="12"/>
        <v>0</v>
      </c>
      <c r="P107" s="47">
        <f t="shared" si="13"/>
        <v>0</v>
      </c>
    </row>
    <row r="108" spans="1:16" ht="12.75" x14ac:dyDescent="0.2">
      <c r="A108" s="125">
        <v>10</v>
      </c>
      <c r="B108" s="112" t="s">
        <v>61</v>
      </c>
      <c r="C108" s="130" t="s">
        <v>176</v>
      </c>
      <c r="D108" s="112" t="s">
        <v>74</v>
      </c>
      <c r="E108" s="114">
        <f>E102</f>
        <v>157.9</v>
      </c>
      <c r="F108" s="66"/>
      <c r="G108" s="63"/>
      <c r="H108" s="46">
        <f t="shared" si="7"/>
        <v>0</v>
      </c>
      <c r="I108" s="63"/>
      <c r="J108" s="63"/>
      <c r="K108" s="47">
        <f t="shared" si="8"/>
        <v>0</v>
      </c>
      <c r="L108" s="48">
        <f t="shared" si="9"/>
        <v>0</v>
      </c>
      <c r="M108" s="46">
        <f t="shared" si="10"/>
        <v>0</v>
      </c>
      <c r="N108" s="46">
        <f t="shared" si="11"/>
        <v>0</v>
      </c>
      <c r="O108" s="46">
        <f t="shared" si="12"/>
        <v>0</v>
      </c>
      <c r="P108" s="47">
        <f t="shared" si="13"/>
        <v>0</v>
      </c>
    </row>
    <row r="109" spans="1:16" ht="12.75" x14ac:dyDescent="0.2">
      <c r="A109" s="125">
        <v>11</v>
      </c>
      <c r="B109" s="112"/>
      <c r="C109" s="169" t="s">
        <v>177</v>
      </c>
      <c r="D109" s="112" t="s">
        <v>130</v>
      </c>
      <c r="E109" s="114">
        <f>E108*0.12</f>
        <v>18.948</v>
      </c>
      <c r="F109" s="66"/>
      <c r="G109" s="63"/>
      <c r="H109" s="46">
        <f t="shared" si="7"/>
        <v>0</v>
      </c>
      <c r="I109" s="63"/>
      <c r="J109" s="63"/>
      <c r="K109" s="47">
        <f t="shared" si="8"/>
        <v>0</v>
      </c>
      <c r="L109" s="48">
        <f t="shared" si="9"/>
        <v>0</v>
      </c>
      <c r="M109" s="46">
        <f t="shared" si="10"/>
        <v>0</v>
      </c>
      <c r="N109" s="46">
        <f t="shared" si="11"/>
        <v>0</v>
      </c>
      <c r="O109" s="46">
        <f t="shared" si="12"/>
        <v>0</v>
      </c>
      <c r="P109" s="47">
        <f t="shared" si="13"/>
        <v>0</v>
      </c>
    </row>
    <row r="110" spans="1:16" ht="12.75" x14ac:dyDescent="0.2">
      <c r="A110" s="125">
        <v>12</v>
      </c>
      <c r="B110" s="112"/>
      <c r="C110" s="169" t="s">
        <v>178</v>
      </c>
      <c r="D110" s="112" t="s">
        <v>135</v>
      </c>
      <c r="E110" s="132">
        <f>E108*4.5</f>
        <v>710.55000000000007</v>
      </c>
      <c r="F110" s="66"/>
      <c r="G110" s="63"/>
      <c r="H110" s="46">
        <f t="shared" si="7"/>
        <v>0</v>
      </c>
      <c r="I110" s="63"/>
      <c r="J110" s="63"/>
      <c r="K110" s="47">
        <f t="shared" si="8"/>
        <v>0</v>
      </c>
      <c r="L110" s="48">
        <f t="shared" si="9"/>
        <v>0</v>
      </c>
      <c r="M110" s="46">
        <f t="shared" si="10"/>
        <v>0</v>
      </c>
      <c r="N110" s="46">
        <f t="shared" si="11"/>
        <v>0</v>
      </c>
      <c r="O110" s="46">
        <f t="shared" si="12"/>
        <v>0</v>
      </c>
      <c r="P110" s="47">
        <f t="shared" si="13"/>
        <v>0</v>
      </c>
    </row>
    <row r="111" spans="1:16" ht="12.75" x14ac:dyDescent="0.2">
      <c r="A111" s="125">
        <v>13</v>
      </c>
      <c r="B111" s="112"/>
      <c r="C111" s="131" t="s">
        <v>138</v>
      </c>
      <c r="D111" s="112" t="s">
        <v>74</v>
      </c>
      <c r="E111" s="114">
        <f>E108*1.2</f>
        <v>189.48</v>
      </c>
      <c r="F111" s="66"/>
      <c r="G111" s="63"/>
      <c r="H111" s="46">
        <f t="shared" si="7"/>
        <v>0</v>
      </c>
      <c r="I111" s="63"/>
      <c r="J111" s="63"/>
      <c r="K111" s="47">
        <f t="shared" si="8"/>
        <v>0</v>
      </c>
      <c r="L111" s="48">
        <f t="shared" si="9"/>
        <v>0</v>
      </c>
      <c r="M111" s="46">
        <f t="shared" si="10"/>
        <v>0</v>
      </c>
      <c r="N111" s="46">
        <f t="shared" si="11"/>
        <v>0</v>
      </c>
      <c r="O111" s="46">
        <f t="shared" si="12"/>
        <v>0</v>
      </c>
      <c r="P111" s="47">
        <f t="shared" si="13"/>
        <v>0</v>
      </c>
    </row>
    <row r="112" spans="1:16" ht="12.75" x14ac:dyDescent="0.2">
      <c r="A112" s="125">
        <v>14</v>
      </c>
      <c r="B112" s="112"/>
      <c r="C112" s="131" t="s">
        <v>179</v>
      </c>
      <c r="D112" s="112" t="s">
        <v>63</v>
      </c>
      <c r="E112" s="114">
        <v>26.5</v>
      </c>
      <c r="F112" s="66"/>
      <c r="G112" s="63"/>
      <c r="H112" s="46">
        <f t="shared" si="7"/>
        <v>0</v>
      </c>
      <c r="I112" s="63"/>
      <c r="J112" s="63"/>
      <c r="K112" s="47">
        <f t="shared" si="8"/>
        <v>0</v>
      </c>
      <c r="L112" s="48">
        <f t="shared" si="9"/>
        <v>0</v>
      </c>
      <c r="M112" s="46">
        <f t="shared" si="10"/>
        <v>0</v>
      </c>
      <c r="N112" s="46">
        <f t="shared" si="11"/>
        <v>0</v>
      </c>
      <c r="O112" s="46">
        <f t="shared" si="12"/>
        <v>0</v>
      </c>
      <c r="P112" s="47">
        <f t="shared" si="13"/>
        <v>0</v>
      </c>
    </row>
    <row r="113" spans="1:16" ht="12.75" x14ac:dyDescent="0.2">
      <c r="A113" s="125">
        <v>15</v>
      </c>
      <c r="B113" s="112" t="s">
        <v>61</v>
      </c>
      <c r="C113" s="130" t="s">
        <v>183</v>
      </c>
      <c r="D113" s="112" t="s">
        <v>74</v>
      </c>
      <c r="E113" s="114">
        <f>E108</f>
        <v>157.9</v>
      </c>
      <c r="F113" s="66"/>
      <c r="G113" s="63"/>
      <c r="H113" s="46">
        <f t="shared" si="7"/>
        <v>0</v>
      </c>
      <c r="I113" s="63"/>
      <c r="J113" s="63"/>
      <c r="K113" s="47">
        <f t="shared" si="8"/>
        <v>0</v>
      </c>
      <c r="L113" s="48">
        <f t="shared" si="9"/>
        <v>0</v>
      </c>
      <c r="M113" s="46">
        <f t="shared" si="10"/>
        <v>0</v>
      </c>
      <c r="N113" s="46">
        <f t="shared" si="11"/>
        <v>0</v>
      </c>
      <c r="O113" s="46">
        <f t="shared" si="12"/>
        <v>0</v>
      </c>
      <c r="P113" s="47">
        <f t="shared" si="13"/>
        <v>0</v>
      </c>
    </row>
    <row r="114" spans="1:16" ht="12.75" x14ac:dyDescent="0.2">
      <c r="A114" s="125">
        <v>16</v>
      </c>
      <c r="B114" s="112"/>
      <c r="C114" s="169" t="s">
        <v>184</v>
      </c>
      <c r="D114" s="112" t="s">
        <v>130</v>
      </c>
      <c r="E114" s="114">
        <f>E113*0.12</f>
        <v>18.948</v>
      </c>
      <c r="F114" s="66"/>
      <c r="G114" s="63"/>
      <c r="H114" s="46">
        <f t="shared" si="7"/>
        <v>0</v>
      </c>
      <c r="I114" s="63"/>
      <c r="J114" s="63"/>
      <c r="K114" s="47">
        <f t="shared" si="8"/>
        <v>0</v>
      </c>
      <c r="L114" s="48">
        <f t="shared" si="9"/>
        <v>0</v>
      </c>
      <c r="M114" s="46">
        <f t="shared" si="10"/>
        <v>0</v>
      </c>
      <c r="N114" s="46">
        <f t="shared" si="11"/>
        <v>0</v>
      </c>
      <c r="O114" s="46">
        <f t="shared" si="12"/>
        <v>0</v>
      </c>
      <c r="P114" s="47">
        <f t="shared" si="13"/>
        <v>0</v>
      </c>
    </row>
    <row r="115" spans="1:16" ht="25.5" x14ac:dyDescent="0.2">
      <c r="A115" s="125">
        <v>17</v>
      </c>
      <c r="B115" s="112"/>
      <c r="C115" s="169" t="s">
        <v>185</v>
      </c>
      <c r="D115" s="112" t="s">
        <v>135</v>
      </c>
      <c r="E115" s="114">
        <f>E113*3</f>
        <v>473.70000000000005</v>
      </c>
      <c r="F115" s="66"/>
      <c r="G115" s="63"/>
      <c r="H115" s="46">
        <f t="shared" si="7"/>
        <v>0</v>
      </c>
      <c r="I115" s="63"/>
      <c r="J115" s="63"/>
      <c r="K115" s="47">
        <f t="shared" si="8"/>
        <v>0</v>
      </c>
      <c r="L115" s="48">
        <f t="shared" si="9"/>
        <v>0</v>
      </c>
      <c r="M115" s="46">
        <f t="shared" si="10"/>
        <v>0</v>
      </c>
      <c r="N115" s="46">
        <f t="shared" si="11"/>
        <v>0</v>
      </c>
      <c r="O115" s="46">
        <f t="shared" si="12"/>
        <v>0</v>
      </c>
      <c r="P115" s="47">
        <f t="shared" si="13"/>
        <v>0</v>
      </c>
    </row>
    <row r="116" spans="1:16" ht="12.75" x14ac:dyDescent="0.2">
      <c r="A116" s="126"/>
      <c r="B116" s="127"/>
      <c r="C116" s="99" t="s">
        <v>210</v>
      </c>
      <c r="D116" s="128"/>
      <c r="E116" s="129"/>
      <c r="F116" s="66"/>
      <c r="G116" s="63"/>
      <c r="H116" s="46">
        <f t="shared" si="7"/>
        <v>0</v>
      </c>
      <c r="I116" s="63"/>
      <c r="J116" s="63"/>
      <c r="K116" s="47">
        <f t="shared" si="8"/>
        <v>0</v>
      </c>
      <c r="L116" s="48">
        <f t="shared" si="9"/>
        <v>0</v>
      </c>
      <c r="M116" s="46">
        <f t="shared" si="10"/>
        <v>0</v>
      </c>
      <c r="N116" s="46">
        <f t="shared" si="11"/>
        <v>0</v>
      </c>
      <c r="O116" s="46">
        <f t="shared" si="12"/>
        <v>0</v>
      </c>
      <c r="P116" s="47">
        <f t="shared" si="13"/>
        <v>0</v>
      </c>
    </row>
    <row r="117" spans="1:16" ht="12.75" x14ac:dyDescent="0.2">
      <c r="A117" s="125">
        <v>1</v>
      </c>
      <c r="B117" s="112" t="s">
        <v>61</v>
      </c>
      <c r="C117" s="130" t="s">
        <v>211</v>
      </c>
      <c r="D117" s="112" t="s">
        <v>74</v>
      </c>
      <c r="E117" s="114">
        <v>338.5</v>
      </c>
      <c r="F117" s="66"/>
      <c r="G117" s="63"/>
      <c r="H117" s="46">
        <f t="shared" si="7"/>
        <v>0</v>
      </c>
      <c r="I117" s="63"/>
      <c r="J117" s="63"/>
      <c r="K117" s="47">
        <f t="shared" si="8"/>
        <v>0</v>
      </c>
      <c r="L117" s="48">
        <f t="shared" si="9"/>
        <v>0</v>
      </c>
      <c r="M117" s="46">
        <f t="shared" si="10"/>
        <v>0</v>
      </c>
      <c r="N117" s="46">
        <f t="shared" si="11"/>
        <v>0</v>
      </c>
      <c r="O117" s="46">
        <f t="shared" si="12"/>
        <v>0</v>
      </c>
      <c r="P117" s="47">
        <f t="shared" si="13"/>
        <v>0</v>
      </c>
    </row>
    <row r="118" spans="1:16" ht="12.75" x14ac:dyDescent="0.2">
      <c r="A118" s="125">
        <v>2</v>
      </c>
      <c r="B118" s="112"/>
      <c r="C118" s="169" t="s">
        <v>171</v>
      </c>
      <c r="D118" s="112" t="s">
        <v>135</v>
      </c>
      <c r="E118" s="114">
        <f>E117*5</f>
        <v>1692.5</v>
      </c>
      <c r="F118" s="66"/>
      <c r="G118" s="63"/>
      <c r="H118" s="46">
        <f t="shared" si="7"/>
        <v>0</v>
      </c>
      <c r="I118" s="63"/>
      <c r="J118" s="63"/>
      <c r="K118" s="47">
        <f t="shared" si="8"/>
        <v>0</v>
      </c>
      <c r="L118" s="48">
        <f t="shared" si="9"/>
        <v>0</v>
      </c>
      <c r="M118" s="46">
        <f t="shared" si="10"/>
        <v>0</v>
      </c>
      <c r="N118" s="46">
        <f t="shared" si="11"/>
        <v>0</v>
      </c>
      <c r="O118" s="46">
        <f t="shared" si="12"/>
        <v>0</v>
      </c>
      <c r="P118" s="47">
        <f t="shared" si="13"/>
        <v>0</v>
      </c>
    </row>
    <row r="119" spans="1:16" ht="12.75" x14ac:dyDescent="0.2">
      <c r="A119" s="125">
        <v>3</v>
      </c>
      <c r="B119" s="112"/>
      <c r="C119" s="169" t="s">
        <v>212</v>
      </c>
      <c r="D119" s="112" t="s">
        <v>65</v>
      </c>
      <c r="E119" s="114">
        <f>ROUND(E117*5.5,0)</f>
        <v>1862</v>
      </c>
      <c r="F119" s="66"/>
      <c r="G119" s="63"/>
      <c r="H119" s="46">
        <f t="shared" si="7"/>
        <v>0</v>
      </c>
      <c r="I119" s="63"/>
      <c r="J119" s="63"/>
      <c r="K119" s="47">
        <f t="shared" si="8"/>
        <v>0</v>
      </c>
      <c r="L119" s="48">
        <f t="shared" si="9"/>
        <v>0</v>
      </c>
      <c r="M119" s="46">
        <f t="shared" si="10"/>
        <v>0</v>
      </c>
      <c r="N119" s="46">
        <f t="shared" si="11"/>
        <v>0</v>
      </c>
      <c r="O119" s="46">
        <f t="shared" si="12"/>
        <v>0</v>
      </c>
      <c r="P119" s="47">
        <f t="shared" si="13"/>
        <v>0</v>
      </c>
    </row>
    <row r="120" spans="1:16" ht="25.5" x14ac:dyDescent="0.2">
      <c r="A120" s="125">
        <v>4</v>
      </c>
      <c r="B120" s="112"/>
      <c r="C120" s="169" t="s">
        <v>213</v>
      </c>
      <c r="D120" s="112" t="s">
        <v>74</v>
      </c>
      <c r="E120" s="114">
        <f>E117*1.02</f>
        <v>345.27</v>
      </c>
      <c r="F120" s="66"/>
      <c r="G120" s="63"/>
      <c r="H120" s="46">
        <f t="shared" si="7"/>
        <v>0</v>
      </c>
      <c r="I120" s="63"/>
      <c r="J120" s="63"/>
      <c r="K120" s="47">
        <f t="shared" si="8"/>
        <v>0</v>
      </c>
      <c r="L120" s="48">
        <f t="shared" si="9"/>
        <v>0</v>
      </c>
      <c r="M120" s="46">
        <f t="shared" si="10"/>
        <v>0</v>
      </c>
      <c r="N120" s="46">
        <f t="shared" si="11"/>
        <v>0</v>
      </c>
      <c r="O120" s="46">
        <f t="shared" si="12"/>
        <v>0</v>
      </c>
      <c r="P120" s="47">
        <f t="shared" si="13"/>
        <v>0</v>
      </c>
    </row>
    <row r="121" spans="1:16" ht="12.75" x14ac:dyDescent="0.2">
      <c r="A121" s="125">
        <v>5</v>
      </c>
      <c r="B121" s="112" t="s">
        <v>61</v>
      </c>
      <c r="C121" s="130" t="s">
        <v>176</v>
      </c>
      <c r="D121" s="112" t="s">
        <v>74</v>
      </c>
      <c r="E121" s="114">
        <f>E117</f>
        <v>338.5</v>
      </c>
      <c r="F121" s="66"/>
      <c r="G121" s="63"/>
      <c r="H121" s="46">
        <f t="shared" si="7"/>
        <v>0</v>
      </c>
      <c r="I121" s="63"/>
      <c r="J121" s="63"/>
      <c r="K121" s="47">
        <f t="shared" si="8"/>
        <v>0</v>
      </c>
      <c r="L121" s="48">
        <f t="shared" si="9"/>
        <v>0</v>
      </c>
      <c r="M121" s="46">
        <f t="shared" si="10"/>
        <v>0</v>
      </c>
      <c r="N121" s="46">
        <f t="shared" si="11"/>
        <v>0</v>
      </c>
      <c r="O121" s="46">
        <f t="shared" si="12"/>
        <v>0</v>
      </c>
      <c r="P121" s="47">
        <f t="shared" si="13"/>
        <v>0</v>
      </c>
    </row>
    <row r="122" spans="1:16" ht="12.75" x14ac:dyDescent="0.2">
      <c r="A122" s="125">
        <v>6</v>
      </c>
      <c r="B122" s="112"/>
      <c r="C122" s="169" t="s">
        <v>177</v>
      </c>
      <c r="D122" s="112" t="s">
        <v>130</v>
      </c>
      <c r="E122" s="114">
        <f>E121*0.12</f>
        <v>40.619999999999997</v>
      </c>
      <c r="F122" s="66"/>
      <c r="G122" s="63"/>
      <c r="H122" s="46">
        <f t="shared" si="7"/>
        <v>0</v>
      </c>
      <c r="I122" s="63"/>
      <c r="J122" s="63"/>
      <c r="K122" s="47">
        <f t="shared" si="8"/>
        <v>0</v>
      </c>
      <c r="L122" s="48">
        <f t="shared" si="9"/>
        <v>0</v>
      </c>
      <c r="M122" s="46">
        <f t="shared" si="10"/>
        <v>0</v>
      </c>
      <c r="N122" s="46">
        <f t="shared" si="11"/>
        <v>0</v>
      </c>
      <c r="O122" s="46">
        <f t="shared" si="12"/>
        <v>0</v>
      </c>
      <c r="P122" s="47">
        <f t="shared" si="13"/>
        <v>0</v>
      </c>
    </row>
    <row r="123" spans="1:16" ht="12.75" x14ac:dyDescent="0.2">
      <c r="A123" s="125">
        <v>7</v>
      </c>
      <c r="B123" s="112"/>
      <c r="C123" s="169" t="s">
        <v>178</v>
      </c>
      <c r="D123" s="112" t="s">
        <v>135</v>
      </c>
      <c r="E123" s="114">
        <f>E121*4.5</f>
        <v>1523.25</v>
      </c>
      <c r="F123" s="66"/>
      <c r="G123" s="63"/>
      <c r="H123" s="46">
        <f t="shared" si="7"/>
        <v>0</v>
      </c>
      <c r="I123" s="63"/>
      <c r="J123" s="63"/>
      <c r="K123" s="47">
        <f t="shared" si="8"/>
        <v>0</v>
      </c>
      <c r="L123" s="48">
        <f t="shared" si="9"/>
        <v>0</v>
      </c>
      <c r="M123" s="46">
        <f t="shared" si="10"/>
        <v>0</v>
      </c>
      <c r="N123" s="46">
        <f t="shared" si="11"/>
        <v>0</v>
      </c>
      <c r="O123" s="46">
        <f t="shared" si="12"/>
        <v>0</v>
      </c>
      <c r="P123" s="47">
        <f t="shared" si="13"/>
        <v>0</v>
      </c>
    </row>
    <row r="124" spans="1:16" ht="12.75" x14ac:dyDescent="0.2">
      <c r="A124" s="125">
        <v>8</v>
      </c>
      <c r="B124" s="112"/>
      <c r="C124" s="131" t="s">
        <v>138</v>
      </c>
      <c r="D124" s="112" t="s">
        <v>74</v>
      </c>
      <c r="E124" s="114">
        <f>E121*1.2</f>
        <v>406.2</v>
      </c>
      <c r="F124" s="66"/>
      <c r="G124" s="63"/>
      <c r="H124" s="46">
        <f t="shared" si="7"/>
        <v>0</v>
      </c>
      <c r="I124" s="63"/>
      <c r="J124" s="63"/>
      <c r="K124" s="47">
        <f t="shared" si="8"/>
        <v>0</v>
      </c>
      <c r="L124" s="48">
        <f t="shared" si="9"/>
        <v>0</v>
      </c>
      <c r="M124" s="46">
        <f t="shared" si="10"/>
        <v>0</v>
      </c>
      <c r="N124" s="46">
        <f t="shared" si="11"/>
        <v>0</v>
      </c>
      <c r="O124" s="46">
        <f t="shared" si="12"/>
        <v>0</v>
      </c>
      <c r="P124" s="47">
        <f t="shared" si="13"/>
        <v>0</v>
      </c>
    </row>
    <row r="125" spans="1:16" ht="12.75" x14ac:dyDescent="0.2">
      <c r="A125" s="125">
        <v>10</v>
      </c>
      <c r="B125" s="112" t="s">
        <v>61</v>
      </c>
      <c r="C125" s="130" t="s">
        <v>183</v>
      </c>
      <c r="D125" s="112" t="s">
        <v>74</v>
      </c>
      <c r="E125" s="114">
        <f>E117*0.7559+0.03</f>
        <v>255.90215000000001</v>
      </c>
      <c r="F125" s="66"/>
      <c r="G125" s="63"/>
      <c r="H125" s="46">
        <f t="shared" si="7"/>
        <v>0</v>
      </c>
      <c r="I125" s="63"/>
      <c r="J125" s="63"/>
      <c r="K125" s="47">
        <f t="shared" si="8"/>
        <v>0</v>
      </c>
      <c r="L125" s="48">
        <f t="shared" si="9"/>
        <v>0</v>
      </c>
      <c r="M125" s="46">
        <f t="shared" si="10"/>
        <v>0</v>
      </c>
      <c r="N125" s="46">
        <f t="shared" si="11"/>
        <v>0</v>
      </c>
      <c r="O125" s="46">
        <f t="shared" si="12"/>
        <v>0</v>
      </c>
      <c r="P125" s="47">
        <f t="shared" si="13"/>
        <v>0</v>
      </c>
    </row>
    <row r="126" spans="1:16" ht="12.75" x14ac:dyDescent="0.2">
      <c r="A126" s="125">
        <v>11</v>
      </c>
      <c r="B126" s="112"/>
      <c r="C126" s="169" t="s">
        <v>184</v>
      </c>
      <c r="D126" s="112" t="s">
        <v>130</v>
      </c>
      <c r="E126" s="114">
        <f>E125*0.12</f>
        <v>30.708258000000001</v>
      </c>
      <c r="F126" s="66"/>
      <c r="G126" s="63"/>
      <c r="H126" s="46">
        <f t="shared" si="7"/>
        <v>0</v>
      </c>
      <c r="I126" s="63"/>
      <c r="J126" s="63"/>
      <c r="K126" s="47">
        <f t="shared" si="8"/>
        <v>0</v>
      </c>
      <c r="L126" s="48">
        <f t="shared" si="9"/>
        <v>0</v>
      </c>
      <c r="M126" s="46">
        <f t="shared" si="10"/>
        <v>0</v>
      </c>
      <c r="N126" s="46">
        <f t="shared" si="11"/>
        <v>0</v>
      </c>
      <c r="O126" s="46">
        <f t="shared" si="12"/>
        <v>0</v>
      </c>
      <c r="P126" s="47">
        <f t="shared" si="13"/>
        <v>0</v>
      </c>
    </row>
    <row r="127" spans="1:16" ht="25.5" x14ac:dyDescent="0.2">
      <c r="A127" s="125">
        <v>12</v>
      </c>
      <c r="B127" s="112"/>
      <c r="C127" s="169" t="s">
        <v>214</v>
      </c>
      <c r="D127" s="112" t="s">
        <v>135</v>
      </c>
      <c r="E127" s="114">
        <f>E125*3</f>
        <v>767.70645000000002</v>
      </c>
      <c r="F127" s="66"/>
      <c r="G127" s="63"/>
      <c r="H127" s="46">
        <f t="shared" si="7"/>
        <v>0</v>
      </c>
      <c r="I127" s="63"/>
      <c r="J127" s="63"/>
      <c r="K127" s="47">
        <f t="shared" si="8"/>
        <v>0</v>
      </c>
      <c r="L127" s="48">
        <f t="shared" si="9"/>
        <v>0</v>
      </c>
      <c r="M127" s="46">
        <f t="shared" si="10"/>
        <v>0</v>
      </c>
      <c r="N127" s="46">
        <f t="shared" si="11"/>
        <v>0</v>
      </c>
      <c r="O127" s="46">
        <f t="shared" si="12"/>
        <v>0</v>
      </c>
      <c r="P127" s="47">
        <f t="shared" si="13"/>
        <v>0</v>
      </c>
    </row>
    <row r="128" spans="1:16" ht="12.75" x14ac:dyDescent="0.2">
      <c r="A128" s="126"/>
      <c r="B128" s="127"/>
      <c r="C128" s="99" t="s">
        <v>215</v>
      </c>
      <c r="D128" s="128"/>
      <c r="E128" s="129"/>
      <c r="F128" s="66"/>
      <c r="G128" s="63"/>
      <c r="H128" s="46">
        <f t="shared" si="7"/>
        <v>0</v>
      </c>
      <c r="I128" s="63"/>
      <c r="J128" s="63"/>
      <c r="K128" s="47">
        <f t="shared" si="8"/>
        <v>0</v>
      </c>
      <c r="L128" s="48">
        <f t="shared" si="9"/>
        <v>0</v>
      </c>
      <c r="M128" s="46">
        <f t="shared" si="10"/>
        <v>0</v>
      </c>
      <c r="N128" s="46">
        <f t="shared" si="11"/>
        <v>0</v>
      </c>
      <c r="O128" s="46">
        <f t="shared" si="12"/>
        <v>0</v>
      </c>
      <c r="P128" s="47">
        <f t="shared" si="13"/>
        <v>0</v>
      </c>
    </row>
    <row r="129" spans="1:16" ht="25.5" x14ac:dyDescent="0.2">
      <c r="A129" s="125">
        <v>1</v>
      </c>
      <c r="B129" s="112" t="s">
        <v>61</v>
      </c>
      <c r="C129" s="113" t="s">
        <v>216</v>
      </c>
      <c r="D129" s="112" t="s">
        <v>65</v>
      </c>
      <c r="E129" s="114">
        <v>4</v>
      </c>
      <c r="F129" s="66"/>
      <c r="G129" s="63"/>
      <c r="H129" s="46">
        <f t="shared" si="7"/>
        <v>0</v>
      </c>
      <c r="I129" s="63"/>
      <c r="J129" s="63"/>
      <c r="K129" s="47">
        <f t="shared" si="8"/>
        <v>0</v>
      </c>
      <c r="L129" s="48">
        <f t="shared" si="9"/>
        <v>0</v>
      </c>
      <c r="M129" s="46">
        <f t="shared" si="10"/>
        <v>0</v>
      </c>
      <c r="N129" s="46">
        <f t="shared" si="11"/>
        <v>0</v>
      </c>
      <c r="O129" s="46">
        <f t="shared" si="12"/>
        <v>0</v>
      </c>
      <c r="P129" s="47">
        <f t="shared" si="13"/>
        <v>0</v>
      </c>
    </row>
    <row r="130" spans="1:16" ht="25.5" x14ac:dyDescent="0.2">
      <c r="A130" s="125">
        <v>2</v>
      </c>
      <c r="B130" s="112" t="s">
        <v>61</v>
      </c>
      <c r="C130" s="113" t="s">
        <v>217</v>
      </c>
      <c r="D130" s="112" t="s">
        <v>69</v>
      </c>
      <c r="E130" s="114">
        <f>E129</f>
        <v>4</v>
      </c>
      <c r="F130" s="66"/>
      <c r="G130" s="63"/>
      <c r="H130" s="46">
        <f t="shared" si="7"/>
        <v>0</v>
      </c>
      <c r="I130" s="63"/>
      <c r="J130" s="63"/>
      <c r="K130" s="47">
        <f t="shared" si="8"/>
        <v>0</v>
      </c>
      <c r="L130" s="48">
        <f t="shared" si="9"/>
        <v>0</v>
      </c>
      <c r="M130" s="46">
        <f t="shared" si="10"/>
        <v>0</v>
      </c>
      <c r="N130" s="46">
        <f t="shared" si="11"/>
        <v>0</v>
      </c>
      <c r="O130" s="46">
        <f t="shared" si="12"/>
        <v>0</v>
      </c>
      <c r="P130" s="47">
        <f t="shared" si="13"/>
        <v>0</v>
      </c>
    </row>
    <row r="131" spans="1:16" ht="12.75" x14ac:dyDescent="0.2">
      <c r="A131" s="126"/>
      <c r="B131" s="127"/>
      <c r="C131" s="99" t="s">
        <v>218</v>
      </c>
      <c r="D131" s="128"/>
      <c r="E131" s="129"/>
      <c r="F131" s="66"/>
      <c r="G131" s="63"/>
      <c r="H131" s="46">
        <f t="shared" si="7"/>
        <v>0</v>
      </c>
      <c r="I131" s="63"/>
      <c r="J131" s="63"/>
      <c r="K131" s="47">
        <f t="shared" si="8"/>
        <v>0</v>
      </c>
      <c r="L131" s="48">
        <f t="shared" si="9"/>
        <v>0</v>
      </c>
      <c r="M131" s="46">
        <f t="shared" si="10"/>
        <v>0</v>
      </c>
      <c r="N131" s="46">
        <f t="shared" si="11"/>
        <v>0</v>
      </c>
      <c r="O131" s="46">
        <f t="shared" si="12"/>
        <v>0</v>
      </c>
      <c r="P131" s="47">
        <f t="shared" si="13"/>
        <v>0</v>
      </c>
    </row>
    <row r="132" spans="1:16" ht="12.75" x14ac:dyDescent="0.2">
      <c r="A132" s="125">
        <v>1</v>
      </c>
      <c r="B132" s="112" t="s">
        <v>61</v>
      </c>
      <c r="C132" s="113" t="s">
        <v>219</v>
      </c>
      <c r="D132" s="112" t="s">
        <v>69</v>
      </c>
      <c r="E132" s="114">
        <v>48</v>
      </c>
      <c r="F132" s="66"/>
      <c r="G132" s="63"/>
      <c r="H132" s="46">
        <f t="shared" si="7"/>
        <v>0</v>
      </c>
      <c r="I132" s="63"/>
      <c r="J132" s="63"/>
      <c r="K132" s="47">
        <f t="shared" si="8"/>
        <v>0</v>
      </c>
      <c r="L132" s="48">
        <f t="shared" si="9"/>
        <v>0</v>
      </c>
      <c r="M132" s="46">
        <f t="shared" si="10"/>
        <v>0</v>
      </c>
      <c r="N132" s="46">
        <f t="shared" si="11"/>
        <v>0</v>
      </c>
      <c r="O132" s="46">
        <f t="shared" si="12"/>
        <v>0</v>
      </c>
      <c r="P132" s="47">
        <f t="shared" si="13"/>
        <v>0</v>
      </c>
    </row>
    <row r="133" spans="1:16" ht="12.75" x14ac:dyDescent="0.2">
      <c r="A133" s="125">
        <v>2</v>
      </c>
      <c r="B133" s="112" t="s">
        <v>61</v>
      </c>
      <c r="C133" s="130" t="s">
        <v>220</v>
      </c>
      <c r="D133" s="112" t="s">
        <v>63</v>
      </c>
      <c r="E133" s="114">
        <v>225.6</v>
      </c>
      <c r="F133" s="66"/>
      <c r="G133" s="63"/>
      <c r="H133" s="46">
        <f t="shared" si="7"/>
        <v>0</v>
      </c>
      <c r="I133" s="63"/>
      <c r="J133" s="63"/>
      <c r="K133" s="47">
        <f t="shared" si="8"/>
        <v>0</v>
      </c>
      <c r="L133" s="48">
        <f t="shared" si="9"/>
        <v>0</v>
      </c>
      <c r="M133" s="46">
        <f t="shared" si="10"/>
        <v>0</v>
      </c>
      <c r="N133" s="46">
        <f t="shared" si="11"/>
        <v>0</v>
      </c>
      <c r="O133" s="46">
        <f t="shared" si="12"/>
        <v>0</v>
      </c>
      <c r="P133" s="47">
        <f t="shared" si="13"/>
        <v>0</v>
      </c>
    </row>
    <row r="134" spans="1:16" ht="25.5" x14ac:dyDescent="0.2">
      <c r="A134" s="125">
        <v>3</v>
      </c>
      <c r="B134" s="112"/>
      <c r="C134" s="131" t="s">
        <v>221</v>
      </c>
      <c r="D134" s="112" t="s">
        <v>63</v>
      </c>
      <c r="E134" s="114">
        <f>676.8*1.1</f>
        <v>744.48</v>
      </c>
      <c r="F134" s="66"/>
      <c r="G134" s="63"/>
      <c r="H134" s="46">
        <f t="shared" si="7"/>
        <v>0</v>
      </c>
      <c r="I134" s="63"/>
      <c r="J134" s="63"/>
      <c r="K134" s="47">
        <f t="shared" si="8"/>
        <v>0</v>
      </c>
      <c r="L134" s="48">
        <f t="shared" si="9"/>
        <v>0</v>
      </c>
      <c r="M134" s="46">
        <f t="shared" si="10"/>
        <v>0</v>
      </c>
      <c r="N134" s="46">
        <f t="shared" si="11"/>
        <v>0</v>
      </c>
      <c r="O134" s="46">
        <f t="shared" si="12"/>
        <v>0</v>
      </c>
      <c r="P134" s="47">
        <f t="shared" si="13"/>
        <v>0</v>
      </c>
    </row>
    <row r="135" spans="1:16" ht="12.75" x14ac:dyDescent="0.2">
      <c r="A135" s="125">
        <v>4</v>
      </c>
      <c r="B135" s="112"/>
      <c r="C135" s="131" t="s">
        <v>222</v>
      </c>
      <c r="D135" s="112" t="s">
        <v>74</v>
      </c>
      <c r="E135" s="114">
        <f>225.6*1.1</f>
        <v>248.16000000000003</v>
      </c>
      <c r="F135" s="66"/>
      <c r="G135" s="63"/>
      <c r="H135" s="46">
        <f t="shared" si="7"/>
        <v>0</v>
      </c>
      <c r="I135" s="63"/>
      <c r="J135" s="63"/>
      <c r="K135" s="47">
        <f t="shared" si="8"/>
        <v>0</v>
      </c>
      <c r="L135" s="48">
        <f t="shared" si="9"/>
        <v>0</v>
      </c>
      <c r="M135" s="46">
        <f t="shared" si="10"/>
        <v>0</v>
      </c>
      <c r="N135" s="46">
        <f t="shared" si="11"/>
        <v>0</v>
      </c>
      <c r="O135" s="46">
        <f t="shared" si="12"/>
        <v>0</v>
      </c>
      <c r="P135" s="47">
        <f t="shared" si="13"/>
        <v>0</v>
      </c>
    </row>
    <row r="136" spans="1:16" ht="12.75" x14ac:dyDescent="0.2">
      <c r="A136" s="125">
        <v>5</v>
      </c>
      <c r="B136" s="112"/>
      <c r="C136" s="131" t="s">
        <v>223</v>
      </c>
      <c r="D136" s="112" t="s">
        <v>63</v>
      </c>
      <c r="E136" s="114">
        <f>225.6*1.1</f>
        <v>248.16000000000003</v>
      </c>
      <c r="F136" s="66"/>
      <c r="G136" s="63"/>
      <c r="H136" s="46">
        <f t="shared" si="7"/>
        <v>0</v>
      </c>
      <c r="I136" s="63"/>
      <c r="J136" s="63"/>
      <c r="K136" s="47">
        <f t="shared" si="8"/>
        <v>0</v>
      </c>
      <c r="L136" s="48">
        <f t="shared" si="9"/>
        <v>0</v>
      </c>
      <c r="M136" s="46">
        <f t="shared" si="10"/>
        <v>0</v>
      </c>
      <c r="N136" s="46">
        <f t="shared" si="11"/>
        <v>0</v>
      </c>
      <c r="O136" s="46">
        <f t="shared" si="12"/>
        <v>0</v>
      </c>
      <c r="P136" s="47">
        <f t="shared" si="13"/>
        <v>0</v>
      </c>
    </row>
    <row r="137" spans="1:16" ht="12.75" x14ac:dyDescent="0.2">
      <c r="A137" s="125">
        <v>6</v>
      </c>
      <c r="B137" s="112"/>
      <c r="C137" s="131" t="s">
        <v>224</v>
      </c>
      <c r="D137" s="112" t="s">
        <v>69</v>
      </c>
      <c r="E137" s="114">
        <f>E133</f>
        <v>225.6</v>
      </c>
      <c r="F137" s="66"/>
      <c r="G137" s="63"/>
      <c r="H137" s="46">
        <f t="shared" si="7"/>
        <v>0</v>
      </c>
      <c r="I137" s="63"/>
      <c r="J137" s="63"/>
      <c r="K137" s="47">
        <f t="shared" si="8"/>
        <v>0</v>
      </c>
      <c r="L137" s="48">
        <f t="shared" si="9"/>
        <v>0</v>
      </c>
      <c r="M137" s="46">
        <f t="shared" si="10"/>
        <v>0</v>
      </c>
      <c r="N137" s="46">
        <f t="shared" si="11"/>
        <v>0</v>
      </c>
      <c r="O137" s="46">
        <f t="shared" si="12"/>
        <v>0</v>
      </c>
      <c r="P137" s="47">
        <f t="shared" si="13"/>
        <v>0</v>
      </c>
    </row>
    <row r="138" spans="1:16" ht="25.5" x14ac:dyDescent="0.2">
      <c r="A138" s="125">
        <v>7</v>
      </c>
      <c r="B138" s="112" t="s">
        <v>61</v>
      </c>
      <c r="C138" s="113" t="s">
        <v>225</v>
      </c>
      <c r="D138" s="112" t="s">
        <v>65</v>
      </c>
      <c r="E138" s="114">
        <v>288</v>
      </c>
      <c r="F138" s="66"/>
      <c r="G138" s="63"/>
      <c r="H138" s="46">
        <f t="shared" si="7"/>
        <v>0</v>
      </c>
      <c r="I138" s="63"/>
      <c r="J138" s="63"/>
      <c r="K138" s="47">
        <f t="shared" si="8"/>
        <v>0</v>
      </c>
      <c r="L138" s="48">
        <f t="shared" si="9"/>
        <v>0</v>
      </c>
      <c r="M138" s="46">
        <f t="shared" si="10"/>
        <v>0</v>
      </c>
      <c r="N138" s="46">
        <f t="shared" si="11"/>
        <v>0</v>
      </c>
      <c r="O138" s="46">
        <f t="shared" si="12"/>
        <v>0</v>
      </c>
      <c r="P138" s="47">
        <f t="shared" si="13"/>
        <v>0</v>
      </c>
    </row>
    <row r="139" spans="1:16" ht="12.75" x14ac:dyDescent="0.2">
      <c r="A139" s="125">
        <v>8</v>
      </c>
      <c r="B139" s="112" t="s">
        <v>61</v>
      </c>
      <c r="C139" s="130" t="s">
        <v>226</v>
      </c>
      <c r="D139" s="112" t="s">
        <v>63</v>
      </c>
      <c r="E139" s="114">
        <v>225.6</v>
      </c>
      <c r="F139" s="66"/>
      <c r="G139" s="63"/>
      <c r="H139" s="46">
        <f t="shared" si="7"/>
        <v>0</v>
      </c>
      <c r="I139" s="63"/>
      <c r="J139" s="63"/>
      <c r="K139" s="47">
        <f t="shared" si="8"/>
        <v>0</v>
      </c>
      <c r="L139" s="48">
        <f t="shared" si="9"/>
        <v>0</v>
      </c>
      <c r="M139" s="46">
        <f t="shared" si="10"/>
        <v>0</v>
      </c>
      <c r="N139" s="46">
        <f t="shared" si="11"/>
        <v>0</v>
      </c>
      <c r="O139" s="46">
        <f t="shared" si="12"/>
        <v>0</v>
      </c>
      <c r="P139" s="47">
        <f t="shared" si="13"/>
        <v>0</v>
      </c>
    </row>
    <row r="140" spans="1:16" ht="12.75" x14ac:dyDescent="0.2">
      <c r="A140" s="125">
        <v>9</v>
      </c>
      <c r="B140" s="112" t="s">
        <v>61</v>
      </c>
      <c r="C140" s="113" t="s">
        <v>227</v>
      </c>
      <c r="D140" s="112" t="s">
        <v>74</v>
      </c>
      <c r="E140" s="114">
        <v>47.5</v>
      </c>
      <c r="F140" s="66"/>
      <c r="G140" s="63"/>
      <c r="H140" s="46">
        <f t="shared" si="7"/>
        <v>0</v>
      </c>
      <c r="I140" s="63"/>
      <c r="J140" s="63"/>
      <c r="K140" s="47">
        <f t="shared" si="8"/>
        <v>0</v>
      </c>
      <c r="L140" s="48">
        <f t="shared" si="9"/>
        <v>0</v>
      </c>
      <c r="M140" s="46">
        <f t="shared" si="10"/>
        <v>0</v>
      </c>
      <c r="N140" s="46">
        <f t="shared" si="11"/>
        <v>0</v>
      </c>
      <c r="O140" s="46">
        <f t="shared" si="12"/>
        <v>0</v>
      </c>
      <c r="P140" s="47">
        <f t="shared" si="13"/>
        <v>0</v>
      </c>
    </row>
    <row r="141" spans="1:16" ht="12.75" x14ac:dyDescent="0.2">
      <c r="A141" s="125">
        <v>10</v>
      </c>
      <c r="B141" s="112"/>
      <c r="C141" s="169" t="s">
        <v>171</v>
      </c>
      <c r="D141" s="112" t="s">
        <v>135</v>
      </c>
      <c r="E141" s="132">
        <f>E140*5</f>
        <v>237.5</v>
      </c>
      <c r="F141" s="66"/>
      <c r="G141" s="63"/>
      <c r="H141" s="46">
        <f t="shared" ref="H141:H176" si="14">ROUND(F141*G141,2)</f>
        <v>0</v>
      </c>
      <c r="I141" s="63"/>
      <c r="J141" s="63"/>
      <c r="K141" s="47">
        <f t="shared" ref="K141:K176" si="15">SUM(H141:J141)</f>
        <v>0</v>
      </c>
      <c r="L141" s="48">
        <f t="shared" ref="L141:L176" si="16">ROUND(E141*F141,2)</f>
        <v>0</v>
      </c>
      <c r="M141" s="46">
        <f t="shared" ref="M141:M176" si="17">ROUND(H141*E141,2)</f>
        <v>0</v>
      </c>
      <c r="N141" s="46">
        <f t="shared" ref="N141:N176" si="18">ROUND(I141*E141,2)</f>
        <v>0</v>
      </c>
      <c r="O141" s="46">
        <f t="shared" ref="O141:O176" si="19">ROUND(J141*E141,2)</f>
        <v>0</v>
      </c>
      <c r="P141" s="47">
        <f t="shared" ref="P141:P176" si="20">SUM(M141:O141)</f>
        <v>0</v>
      </c>
    </row>
    <row r="142" spans="1:16" ht="12.75" x14ac:dyDescent="0.2">
      <c r="A142" s="125">
        <v>11</v>
      </c>
      <c r="B142" s="112"/>
      <c r="C142" s="131" t="s">
        <v>172</v>
      </c>
      <c r="D142" s="112" t="s">
        <v>65</v>
      </c>
      <c r="E142" s="132">
        <f>ROUND(E140*6,2)</f>
        <v>285</v>
      </c>
      <c r="F142" s="66"/>
      <c r="G142" s="63"/>
      <c r="H142" s="46">
        <f t="shared" si="14"/>
        <v>0</v>
      </c>
      <c r="I142" s="63"/>
      <c r="J142" s="63"/>
      <c r="K142" s="47">
        <f t="shared" si="15"/>
        <v>0</v>
      </c>
      <c r="L142" s="48">
        <f t="shared" si="16"/>
        <v>0</v>
      </c>
      <c r="M142" s="46">
        <f t="shared" si="17"/>
        <v>0</v>
      </c>
      <c r="N142" s="46">
        <f t="shared" si="18"/>
        <v>0</v>
      </c>
      <c r="O142" s="46">
        <f t="shared" si="19"/>
        <v>0</v>
      </c>
      <c r="P142" s="47">
        <f t="shared" si="20"/>
        <v>0</v>
      </c>
    </row>
    <row r="143" spans="1:16" ht="12.75" x14ac:dyDescent="0.2">
      <c r="A143" s="125">
        <v>12</v>
      </c>
      <c r="B143" s="112"/>
      <c r="C143" s="131" t="s">
        <v>228</v>
      </c>
      <c r="D143" s="112" t="s">
        <v>65</v>
      </c>
      <c r="E143" s="114">
        <f>E142</f>
        <v>285</v>
      </c>
      <c r="F143" s="66"/>
      <c r="G143" s="63"/>
      <c r="H143" s="46">
        <f t="shared" si="14"/>
        <v>0</v>
      </c>
      <c r="I143" s="63"/>
      <c r="J143" s="63"/>
      <c r="K143" s="47">
        <f t="shared" si="15"/>
        <v>0</v>
      </c>
      <c r="L143" s="48">
        <f t="shared" si="16"/>
        <v>0</v>
      </c>
      <c r="M143" s="46">
        <f t="shared" si="17"/>
        <v>0</v>
      </c>
      <c r="N143" s="46">
        <f t="shared" si="18"/>
        <v>0</v>
      </c>
      <c r="O143" s="46">
        <f t="shared" si="19"/>
        <v>0</v>
      </c>
      <c r="P143" s="47">
        <f t="shared" si="20"/>
        <v>0</v>
      </c>
    </row>
    <row r="144" spans="1:16" ht="12.75" x14ac:dyDescent="0.2">
      <c r="A144" s="125">
        <v>13</v>
      </c>
      <c r="B144" s="112"/>
      <c r="C144" s="131" t="s">
        <v>229</v>
      </c>
      <c r="D144" s="112" t="s">
        <v>74</v>
      </c>
      <c r="E144" s="114">
        <f>E140*1.1</f>
        <v>52.250000000000007</v>
      </c>
      <c r="F144" s="66"/>
      <c r="G144" s="63"/>
      <c r="H144" s="46">
        <f t="shared" si="14"/>
        <v>0</v>
      </c>
      <c r="I144" s="63"/>
      <c r="J144" s="63"/>
      <c r="K144" s="47">
        <f t="shared" si="15"/>
        <v>0</v>
      </c>
      <c r="L144" s="48">
        <f t="shared" si="16"/>
        <v>0</v>
      </c>
      <c r="M144" s="46">
        <f t="shared" si="17"/>
        <v>0</v>
      </c>
      <c r="N144" s="46">
        <f t="shared" si="18"/>
        <v>0</v>
      </c>
      <c r="O144" s="46">
        <f t="shared" si="19"/>
        <v>0</v>
      </c>
      <c r="P144" s="47">
        <f t="shared" si="20"/>
        <v>0</v>
      </c>
    </row>
    <row r="145" spans="1:16" ht="12.75" x14ac:dyDescent="0.2">
      <c r="A145" s="125">
        <v>14</v>
      </c>
      <c r="B145" s="112" t="s">
        <v>61</v>
      </c>
      <c r="C145" s="130" t="s">
        <v>230</v>
      </c>
      <c r="D145" s="112" t="s">
        <v>231</v>
      </c>
      <c r="E145" s="138">
        <v>48</v>
      </c>
      <c r="F145" s="66"/>
      <c r="G145" s="63"/>
      <c r="H145" s="46">
        <f t="shared" si="14"/>
        <v>0</v>
      </c>
      <c r="I145" s="63"/>
      <c r="J145" s="63"/>
      <c r="K145" s="47">
        <f t="shared" si="15"/>
        <v>0</v>
      </c>
      <c r="L145" s="48">
        <f t="shared" si="16"/>
        <v>0</v>
      </c>
      <c r="M145" s="46">
        <f t="shared" si="17"/>
        <v>0</v>
      </c>
      <c r="N145" s="46">
        <f t="shared" si="18"/>
        <v>0</v>
      </c>
      <c r="O145" s="46">
        <f t="shared" si="19"/>
        <v>0</v>
      </c>
      <c r="P145" s="47">
        <f t="shared" si="20"/>
        <v>0</v>
      </c>
    </row>
    <row r="146" spans="1:16" ht="25.5" x14ac:dyDescent="0.2">
      <c r="A146" s="125">
        <v>15</v>
      </c>
      <c r="B146" s="112" t="s">
        <v>61</v>
      </c>
      <c r="C146" s="113" t="s">
        <v>232</v>
      </c>
      <c r="D146" s="112" t="s">
        <v>231</v>
      </c>
      <c r="E146" s="114">
        <v>48</v>
      </c>
      <c r="F146" s="66"/>
      <c r="G146" s="63"/>
      <c r="H146" s="46">
        <f t="shared" si="14"/>
        <v>0</v>
      </c>
      <c r="I146" s="63"/>
      <c r="J146" s="63"/>
      <c r="K146" s="47">
        <f t="shared" si="15"/>
        <v>0</v>
      </c>
      <c r="L146" s="48">
        <f t="shared" si="16"/>
        <v>0</v>
      </c>
      <c r="M146" s="46">
        <f t="shared" si="17"/>
        <v>0</v>
      </c>
      <c r="N146" s="46">
        <f t="shared" si="18"/>
        <v>0</v>
      </c>
      <c r="O146" s="46">
        <f t="shared" si="19"/>
        <v>0</v>
      </c>
      <c r="P146" s="47">
        <f t="shared" si="20"/>
        <v>0</v>
      </c>
    </row>
    <row r="147" spans="1:16" ht="12.75" x14ac:dyDescent="0.2">
      <c r="A147" s="125">
        <v>16</v>
      </c>
      <c r="B147" s="112" t="s">
        <v>61</v>
      </c>
      <c r="C147" s="113" t="s">
        <v>233</v>
      </c>
      <c r="D147" s="112" t="s">
        <v>63</v>
      </c>
      <c r="E147" s="114">
        <v>316.8</v>
      </c>
      <c r="F147" s="66"/>
      <c r="G147" s="63"/>
      <c r="H147" s="46">
        <f t="shared" si="14"/>
        <v>0</v>
      </c>
      <c r="I147" s="63"/>
      <c r="J147" s="63"/>
      <c r="K147" s="47">
        <f t="shared" si="15"/>
        <v>0</v>
      </c>
      <c r="L147" s="48">
        <f t="shared" si="16"/>
        <v>0</v>
      </c>
      <c r="M147" s="46">
        <f t="shared" si="17"/>
        <v>0</v>
      </c>
      <c r="N147" s="46">
        <f t="shared" si="18"/>
        <v>0</v>
      </c>
      <c r="O147" s="46">
        <f t="shared" si="19"/>
        <v>0</v>
      </c>
      <c r="P147" s="47">
        <f t="shared" si="20"/>
        <v>0</v>
      </c>
    </row>
    <row r="148" spans="1:16" ht="25.5" x14ac:dyDescent="0.2">
      <c r="A148" s="125">
        <v>17</v>
      </c>
      <c r="B148" s="112" t="s">
        <v>61</v>
      </c>
      <c r="C148" s="113" t="s">
        <v>234</v>
      </c>
      <c r="D148" s="112" t="s">
        <v>63</v>
      </c>
      <c r="E148" s="114">
        <v>198</v>
      </c>
      <c r="F148" s="66"/>
      <c r="G148" s="63"/>
      <c r="H148" s="46">
        <f t="shared" si="14"/>
        <v>0</v>
      </c>
      <c r="I148" s="63"/>
      <c r="J148" s="63"/>
      <c r="K148" s="47">
        <f t="shared" si="15"/>
        <v>0</v>
      </c>
      <c r="L148" s="48">
        <f t="shared" si="16"/>
        <v>0</v>
      </c>
      <c r="M148" s="46">
        <f t="shared" si="17"/>
        <v>0</v>
      </c>
      <c r="N148" s="46">
        <f t="shared" si="18"/>
        <v>0</v>
      </c>
      <c r="O148" s="46">
        <f t="shared" si="19"/>
        <v>0</v>
      </c>
      <c r="P148" s="47">
        <f t="shared" si="20"/>
        <v>0</v>
      </c>
    </row>
    <row r="149" spans="1:16" ht="25.5" x14ac:dyDescent="0.2">
      <c r="A149" s="125">
        <v>18</v>
      </c>
      <c r="B149" s="112" t="s">
        <v>61</v>
      </c>
      <c r="C149" s="113" t="s">
        <v>235</v>
      </c>
      <c r="D149" s="112" t="s">
        <v>69</v>
      </c>
      <c r="E149" s="114">
        <v>48</v>
      </c>
      <c r="F149" s="66"/>
      <c r="G149" s="63"/>
      <c r="H149" s="46">
        <f t="shared" si="14"/>
        <v>0</v>
      </c>
      <c r="I149" s="63"/>
      <c r="J149" s="63"/>
      <c r="K149" s="47">
        <f t="shared" si="15"/>
        <v>0</v>
      </c>
      <c r="L149" s="48">
        <f t="shared" si="16"/>
        <v>0</v>
      </c>
      <c r="M149" s="46">
        <f t="shared" si="17"/>
        <v>0</v>
      </c>
      <c r="N149" s="46">
        <f t="shared" si="18"/>
        <v>0</v>
      </c>
      <c r="O149" s="46">
        <f t="shared" si="19"/>
        <v>0</v>
      </c>
      <c r="P149" s="47">
        <f t="shared" si="20"/>
        <v>0</v>
      </c>
    </row>
    <row r="150" spans="1:16" ht="12.75" x14ac:dyDescent="0.2">
      <c r="A150" s="125">
        <v>19</v>
      </c>
      <c r="B150" s="112" t="s">
        <v>61</v>
      </c>
      <c r="C150" s="113" t="s">
        <v>236</v>
      </c>
      <c r="D150" s="112" t="s">
        <v>231</v>
      </c>
      <c r="E150" s="114">
        <v>48</v>
      </c>
      <c r="F150" s="66"/>
      <c r="G150" s="63"/>
      <c r="H150" s="46">
        <f t="shared" si="14"/>
        <v>0</v>
      </c>
      <c r="I150" s="63"/>
      <c r="J150" s="63"/>
      <c r="K150" s="47">
        <f t="shared" si="15"/>
        <v>0</v>
      </c>
      <c r="L150" s="48">
        <f t="shared" si="16"/>
        <v>0</v>
      </c>
      <c r="M150" s="46">
        <f t="shared" si="17"/>
        <v>0</v>
      </c>
      <c r="N150" s="46">
        <f t="shared" si="18"/>
        <v>0</v>
      </c>
      <c r="O150" s="46">
        <f t="shared" si="19"/>
        <v>0</v>
      </c>
      <c r="P150" s="47">
        <f t="shared" si="20"/>
        <v>0</v>
      </c>
    </row>
    <row r="151" spans="1:16" ht="12.75" x14ac:dyDescent="0.2">
      <c r="A151" s="125">
        <v>20</v>
      </c>
      <c r="B151" s="112" t="s">
        <v>61</v>
      </c>
      <c r="C151" s="130" t="s">
        <v>237</v>
      </c>
      <c r="D151" s="112" t="s">
        <v>74</v>
      </c>
      <c r="E151" s="114">
        <v>107.5</v>
      </c>
      <c r="F151" s="66"/>
      <c r="G151" s="63"/>
      <c r="H151" s="46">
        <f t="shared" si="14"/>
        <v>0</v>
      </c>
      <c r="I151" s="63"/>
      <c r="J151" s="63"/>
      <c r="K151" s="47">
        <f t="shared" si="15"/>
        <v>0</v>
      </c>
      <c r="L151" s="48">
        <f t="shared" si="16"/>
        <v>0</v>
      </c>
      <c r="M151" s="46">
        <f t="shared" si="17"/>
        <v>0</v>
      </c>
      <c r="N151" s="46">
        <f t="shared" si="18"/>
        <v>0</v>
      </c>
      <c r="O151" s="46">
        <f t="shared" si="19"/>
        <v>0</v>
      </c>
      <c r="P151" s="47">
        <f t="shared" si="20"/>
        <v>0</v>
      </c>
    </row>
    <row r="152" spans="1:16" ht="12.75" x14ac:dyDescent="0.2">
      <c r="A152" s="125">
        <v>21</v>
      </c>
      <c r="B152" s="112"/>
      <c r="C152" s="169" t="s">
        <v>499</v>
      </c>
      <c r="D152" s="112" t="s">
        <v>135</v>
      </c>
      <c r="E152" s="114">
        <f>E151*4</f>
        <v>430</v>
      </c>
      <c r="F152" s="66"/>
      <c r="G152" s="63"/>
      <c r="H152" s="46">
        <f t="shared" si="14"/>
        <v>0</v>
      </c>
      <c r="I152" s="63"/>
      <c r="J152" s="63"/>
      <c r="K152" s="47">
        <f t="shared" si="15"/>
        <v>0</v>
      </c>
      <c r="L152" s="48">
        <f t="shared" si="16"/>
        <v>0</v>
      </c>
      <c r="M152" s="46">
        <f t="shared" si="17"/>
        <v>0</v>
      </c>
      <c r="N152" s="46">
        <f t="shared" si="18"/>
        <v>0</v>
      </c>
      <c r="O152" s="46">
        <f t="shared" si="19"/>
        <v>0</v>
      </c>
      <c r="P152" s="47">
        <f t="shared" si="20"/>
        <v>0</v>
      </c>
    </row>
    <row r="153" spans="1:16" ht="25.5" x14ac:dyDescent="0.2">
      <c r="A153" s="125">
        <v>22</v>
      </c>
      <c r="B153" s="112" t="s">
        <v>61</v>
      </c>
      <c r="C153" s="113" t="s">
        <v>238</v>
      </c>
      <c r="D153" s="112" t="s">
        <v>112</v>
      </c>
      <c r="E153" s="114">
        <f>110.4*0.04*1.3</f>
        <v>5.740800000000001</v>
      </c>
      <c r="F153" s="66"/>
      <c r="G153" s="63"/>
      <c r="H153" s="46">
        <f t="shared" si="14"/>
        <v>0</v>
      </c>
      <c r="I153" s="63"/>
      <c r="J153" s="63"/>
      <c r="K153" s="47">
        <f t="shared" si="15"/>
        <v>0</v>
      </c>
      <c r="L153" s="48">
        <f t="shared" si="16"/>
        <v>0</v>
      </c>
      <c r="M153" s="46">
        <f t="shared" si="17"/>
        <v>0</v>
      </c>
      <c r="N153" s="46">
        <f t="shared" si="18"/>
        <v>0</v>
      </c>
      <c r="O153" s="46">
        <f t="shared" si="19"/>
        <v>0</v>
      </c>
      <c r="P153" s="47">
        <f t="shared" si="20"/>
        <v>0</v>
      </c>
    </row>
    <row r="154" spans="1:16" ht="38.25" x14ac:dyDescent="0.2">
      <c r="A154" s="125">
        <v>23</v>
      </c>
      <c r="B154" s="112" t="s">
        <v>61</v>
      </c>
      <c r="C154" s="113" t="s">
        <v>239</v>
      </c>
      <c r="D154" s="112" t="s">
        <v>74</v>
      </c>
      <c r="E154" s="114">
        <v>55.2</v>
      </c>
      <c r="F154" s="66"/>
      <c r="G154" s="63"/>
      <c r="H154" s="46">
        <f t="shared" si="14"/>
        <v>0</v>
      </c>
      <c r="I154" s="63"/>
      <c r="J154" s="63"/>
      <c r="K154" s="47">
        <f t="shared" si="15"/>
        <v>0</v>
      </c>
      <c r="L154" s="48">
        <f t="shared" si="16"/>
        <v>0</v>
      </c>
      <c r="M154" s="46">
        <f t="shared" si="17"/>
        <v>0</v>
      </c>
      <c r="N154" s="46">
        <f t="shared" si="18"/>
        <v>0</v>
      </c>
      <c r="O154" s="46">
        <f t="shared" si="19"/>
        <v>0</v>
      </c>
      <c r="P154" s="47">
        <f t="shared" si="20"/>
        <v>0</v>
      </c>
    </row>
    <row r="155" spans="1:16" ht="25.5" x14ac:dyDescent="0.2">
      <c r="A155" s="125">
        <v>24</v>
      </c>
      <c r="B155" s="112" t="s">
        <v>61</v>
      </c>
      <c r="C155" s="113" t="s">
        <v>240</v>
      </c>
      <c r="D155" s="112" t="s">
        <v>74</v>
      </c>
      <c r="E155" s="114">
        <v>55.2</v>
      </c>
      <c r="F155" s="66"/>
      <c r="G155" s="63"/>
      <c r="H155" s="46">
        <f t="shared" si="14"/>
        <v>0</v>
      </c>
      <c r="I155" s="63"/>
      <c r="J155" s="63"/>
      <c r="K155" s="47">
        <f t="shared" si="15"/>
        <v>0</v>
      </c>
      <c r="L155" s="48">
        <f t="shared" si="16"/>
        <v>0</v>
      </c>
      <c r="M155" s="46">
        <f t="shared" si="17"/>
        <v>0</v>
      </c>
      <c r="N155" s="46">
        <f t="shared" si="18"/>
        <v>0</v>
      </c>
      <c r="O155" s="46">
        <f t="shared" si="19"/>
        <v>0</v>
      </c>
      <c r="P155" s="47">
        <f t="shared" si="20"/>
        <v>0</v>
      </c>
    </row>
    <row r="156" spans="1:16" ht="25.5" x14ac:dyDescent="0.2">
      <c r="A156" s="125">
        <v>25</v>
      </c>
      <c r="B156" s="112" t="s">
        <v>61</v>
      </c>
      <c r="C156" s="113" t="s">
        <v>241</v>
      </c>
      <c r="D156" s="112" t="s">
        <v>74</v>
      </c>
      <c r="E156" s="114">
        <v>55.2</v>
      </c>
      <c r="F156" s="66"/>
      <c r="G156" s="63"/>
      <c r="H156" s="46">
        <f t="shared" si="14"/>
        <v>0</v>
      </c>
      <c r="I156" s="63"/>
      <c r="J156" s="63"/>
      <c r="K156" s="47">
        <f t="shared" si="15"/>
        <v>0</v>
      </c>
      <c r="L156" s="48">
        <f t="shared" si="16"/>
        <v>0</v>
      </c>
      <c r="M156" s="46">
        <f t="shared" si="17"/>
        <v>0</v>
      </c>
      <c r="N156" s="46">
        <f t="shared" si="18"/>
        <v>0</v>
      </c>
      <c r="O156" s="46">
        <f t="shared" si="19"/>
        <v>0</v>
      </c>
      <c r="P156" s="47">
        <f t="shared" si="20"/>
        <v>0</v>
      </c>
    </row>
    <row r="157" spans="1:16" ht="12.75" x14ac:dyDescent="0.2">
      <c r="A157" s="125">
        <v>26</v>
      </c>
      <c r="B157" s="112" t="s">
        <v>61</v>
      </c>
      <c r="C157" s="130" t="s">
        <v>242</v>
      </c>
      <c r="D157" s="112" t="s">
        <v>74</v>
      </c>
      <c r="E157" s="114">
        <v>110.4</v>
      </c>
      <c r="F157" s="66"/>
      <c r="G157" s="63"/>
      <c r="H157" s="46">
        <f t="shared" si="14"/>
        <v>0</v>
      </c>
      <c r="I157" s="63"/>
      <c r="J157" s="63"/>
      <c r="K157" s="47">
        <f t="shared" si="15"/>
        <v>0</v>
      </c>
      <c r="L157" s="48">
        <f t="shared" si="16"/>
        <v>0</v>
      </c>
      <c r="M157" s="46">
        <f t="shared" si="17"/>
        <v>0</v>
      </c>
      <c r="N157" s="46">
        <f t="shared" si="18"/>
        <v>0</v>
      </c>
      <c r="O157" s="46">
        <f t="shared" si="19"/>
        <v>0</v>
      </c>
      <c r="P157" s="47">
        <f t="shared" si="20"/>
        <v>0</v>
      </c>
    </row>
    <row r="158" spans="1:16" ht="12.75" x14ac:dyDescent="0.2">
      <c r="A158" s="125">
        <v>27</v>
      </c>
      <c r="B158" s="112"/>
      <c r="C158" s="169" t="s">
        <v>177</v>
      </c>
      <c r="D158" s="112" t="s">
        <v>130</v>
      </c>
      <c r="E158" s="114">
        <f>E157*0.12</f>
        <v>13.247999999999999</v>
      </c>
      <c r="F158" s="66"/>
      <c r="G158" s="63"/>
      <c r="H158" s="46">
        <f t="shared" si="14"/>
        <v>0</v>
      </c>
      <c r="I158" s="63"/>
      <c r="J158" s="63"/>
      <c r="K158" s="47">
        <f t="shared" si="15"/>
        <v>0</v>
      </c>
      <c r="L158" s="48">
        <f t="shared" si="16"/>
        <v>0</v>
      </c>
      <c r="M158" s="46">
        <f t="shared" si="17"/>
        <v>0</v>
      </c>
      <c r="N158" s="46">
        <f t="shared" si="18"/>
        <v>0</v>
      </c>
      <c r="O158" s="46">
        <f t="shared" si="19"/>
        <v>0</v>
      </c>
      <c r="P158" s="47">
        <f t="shared" si="20"/>
        <v>0</v>
      </c>
    </row>
    <row r="159" spans="1:16" ht="12.75" x14ac:dyDescent="0.2">
      <c r="A159" s="125">
        <v>28</v>
      </c>
      <c r="B159" s="112"/>
      <c r="C159" s="169" t="s">
        <v>178</v>
      </c>
      <c r="D159" s="112" t="s">
        <v>135</v>
      </c>
      <c r="E159" s="132">
        <f>E157*4.5</f>
        <v>496.8</v>
      </c>
      <c r="F159" s="66"/>
      <c r="G159" s="63"/>
      <c r="H159" s="46">
        <f t="shared" si="14"/>
        <v>0</v>
      </c>
      <c r="I159" s="63"/>
      <c r="J159" s="63"/>
      <c r="K159" s="47">
        <f t="shared" si="15"/>
        <v>0</v>
      </c>
      <c r="L159" s="48">
        <f t="shared" si="16"/>
        <v>0</v>
      </c>
      <c r="M159" s="46">
        <f t="shared" si="17"/>
        <v>0</v>
      </c>
      <c r="N159" s="46">
        <f t="shared" si="18"/>
        <v>0</v>
      </c>
      <c r="O159" s="46">
        <f t="shared" si="19"/>
        <v>0</v>
      </c>
      <c r="P159" s="47">
        <f t="shared" si="20"/>
        <v>0</v>
      </c>
    </row>
    <row r="160" spans="1:16" ht="12.75" x14ac:dyDescent="0.2">
      <c r="A160" s="125">
        <v>29</v>
      </c>
      <c r="B160" s="112"/>
      <c r="C160" s="131" t="s">
        <v>138</v>
      </c>
      <c r="D160" s="112" t="s">
        <v>74</v>
      </c>
      <c r="E160" s="114">
        <f>E157*1.2</f>
        <v>132.47999999999999</v>
      </c>
      <c r="F160" s="66"/>
      <c r="G160" s="63"/>
      <c r="H160" s="46">
        <f t="shared" si="14"/>
        <v>0</v>
      </c>
      <c r="I160" s="63"/>
      <c r="J160" s="63"/>
      <c r="K160" s="47">
        <f t="shared" si="15"/>
        <v>0</v>
      </c>
      <c r="L160" s="48">
        <f t="shared" si="16"/>
        <v>0</v>
      </c>
      <c r="M160" s="46">
        <f t="shared" si="17"/>
        <v>0</v>
      </c>
      <c r="N160" s="46">
        <f t="shared" si="18"/>
        <v>0</v>
      </c>
      <c r="O160" s="46">
        <f t="shared" si="19"/>
        <v>0</v>
      </c>
      <c r="P160" s="47">
        <f t="shared" si="20"/>
        <v>0</v>
      </c>
    </row>
    <row r="161" spans="1:16" ht="12.75" x14ac:dyDescent="0.2">
      <c r="A161" s="125">
        <v>30</v>
      </c>
      <c r="B161" s="112"/>
      <c r="C161" s="131" t="s">
        <v>179</v>
      </c>
      <c r="D161" s="112" t="s">
        <v>63</v>
      </c>
      <c r="E161" s="114">
        <v>106.3</v>
      </c>
      <c r="F161" s="66"/>
      <c r="G161" s="63"/>
      <c r="H161" s="46">
        <f t="shared" si="14"/>
        <v>0</v>
      </c>
      <c r="I161" s="63"/>
      <c r="J161" s="63"/>
      <c r="K161" s="47">
        <f t="shared" si="15"/>
        <v>0</v>
      </c>
      <c r="L161" s="48">
        <f t="shared" si="16"/>
        <v>0</v>
      </c>
      <c r="M161" s="46">
        <f t="shared" si="17"/>
        <v>0</v>
      </c>
      <c r="N161" s="46">
        <f t="shared" si="18"/>
        <v>0</v>
      </c>
      <c r="O161" s="46">
        <f t="shared" si="19"/>
        <v>0</v>
      </c>
      <c r="P161" s="47">
        <f t="shared" si="20"/>
        <v>0</v>
      </c>
    </row>
    <row r="162" spans="1:16" ht="12.75" x14ac:dyDescent="0.2">
      <c r="A162" s="125">
        <v>31</v>
      </c>
      <c r="B162" s="112" t="s">
        <v>61</v>
      </c>
      <c r="C162" s="130" t="s">
        <v>183</v>
      </c>
      <c r="D162" s="112" t="s">
        <v>74</v>
      </c>
      <c r="E162" s="114">
        <f>E157</f>
        <v>110.4</v>
      </c>
      <c r="F162" s="66"/>
      <c r="G162" s="63"/>
      <c r="H162" s="46">
        <f t="shared" si="14"/>
        <v>0</v>
      </c>
      <c r="I162" s="63"/>
      <c r="J162" s="63"/>
      <c r="K162" s="47">
        <f t="shared" si="15"/>
        <v>0</v>
      </c>
      <c r="L162" s="48">
        <f t="shared" si="16"/>
        <v>0</v>
      </c>
      <c r="M162" s="46">
        <f t="shared" si="17"/>
        <v>0</v>
      </c>
      <c r="N162" s="46">
        <f t="shared" si="18"/>
        <v>0</v>
      </c>
      <c r="O162" s="46">
        <f t="shared" si="19"/>
        <v>0</v>
      </c>
      <c r="P162" s="47">
        <f t="shared" si="20"/>
        <v>0</v>
      </c>
    </row>
    <row r="163" spans="1:16" ht="12.75" x14ac:dyDescent="0.2">
      <c r="A163" s="125">
        <v>32</v>
      </c>
      <c r="B163" s="112"/>
      <c r="C163" s="169" t="s">
        <v>184</v>
      </c>
      <c r="D163" s="112" t="s">
        <v>130</v>
      </c>
      <c r="E163" s="114">
        <f>E162*0.12</f>
        <v>13.247999999999999</v>
      </c>
      <c r="F163" s="66"/>
      <c r="G163" s="63"/>
      <c r="H163" s="46">
        <f t="shared" si="14"/>
        <v>0</v>
      </c>
      <c r="I163" s="63"/>
      <c r="J163" s="63"/>
      <c r="K163" s="47">
        <f t="shared" si="15"/>
        <v>0</v>
      </c>
      <c r="L163" s="48">
        <f t="shared" si="16"/>
        <v>0</v>
      </c>
      <c r="M163" s="46">
        <f t="shared" si="17"/>
        <v>0</v>
      </c>
      <c r="N163" s="46">
        <f t="shared" si="18"/>
        <v>0</v>
      </c>
      <c r="O163" s="46">
        <f t="shared" si="19"/>
        <v>0</v>
      </c>
      <c r="P163" s="47">
        <f t="shared" si="20"/>
        <v>0</v>
      </c>
    </row>
    <row r="164" spans="1:16" ht="25.5" x14ac:dyDescent="0.2">
      <c r="A164" s="125">
        <v>33</v>
      </c>
      <c r="B164" s="112"/>
      <c r="C164" s="169" t="s">
        <v>243</v>
      </c>
      <c r="D164" s="112" t="s">
        <v>135</v>
      </c>
      <c r="E164" s="114">
        <f>E162*3</f>
        <v>331.20000000000005</v>
      </c>
      <c r="F164" s="66"/>
      <c r="G164" s="63"/>
      <c r="H164" s="46">
        <f t="shared" si="14"/>
        <v>0</v>
      </c>
      <c r="I164" s="63"/>
      <c r="J164" s="63"/>
      <c r="K164" s="47">
        <f t="shared" si="15"/>
        <v>0</v>
      </c>
      <c r="L164" s="48">
        <f t="shared" si="16"/>
        <v>0</v>
      </c>
      <c r="M164" s="46">
        <f t="shared" si="17"/>
        <v>0</v>
      </c>
      <c r="N164" s="46">
        <f t="shared" si="18"/>
        <v>0</v>
      </c>
      <c r="O164" s="46">
        <f t="shared" si="19"/>
        <v>0</v>
      </c>
      <c r="P164" s="47">
        <f t="shared" si="20"/>
        <v>0</v>
      </c>
    </row>
    <row r="165" spans="1:16" ht="25.5" x14ac:dyDescent="0.2">
      <c r="A165" s="125">
        <v>34</v>
      </c>
      <c r="B165" s="112" t="s">
        <v>61</v>
      </c>
      <c r="C165" s="113" t="s">
        <v>244</v>
      </c>
      <c r="D165" s="112" t="s">
        <v>112</v>
      </c>
      <c r="E165" s="114">
        <v>1.9</v>
      </c>
      <c r="F165" s="66"/>
      <c r="G165" s="63"/>
      <c r="H165" s="46">
        <f t="shared" si="14"/>
        <v>0</v>
      </c>
      <c r="I165" s="63"/>
      <c r="J165" s="63"/>
      <c r="K165" s="47">
        <f t="shared" si="15"/>
        <v>0</v>
      </c>
      <c r="L165" s="48">
        <f t="shared" si="16"/>
        <v>0</v>
      </c>
      <c r="M165" s="46">
        <f t="shared" si="17"/>
        <v>0</v>
      </c>
      <c r="N165" s="46">
        <f t="shared" si="18"/>
        <v>0</v>
      </c>
      <c r="O165" s="46">
        <f t="shared" si="19"/>
        <v>0</v>
      </c>
      <c r="P165" s="47">
        <f t="shared" si="20"/>
        <v>0</v>
      </c>
    </row>
    <row r="166" spans="1:16" ht="12.75" x14ac:dyDescent="0.2">
      <c r="A166" s="125">
        <v>35</v>
      </c>
      <c r="B166" s="112" t="s">
        <v>61</v>
      </c>
      <c r="C166" s="130" t="s">
        <v>245</v>
      </c>
      <c r="D166" s="112" t="s">
        <v>74</v>
      </c>
      <c r="E166" s="114">
        <v>11.5</v>
      </c>
      <c r="F166" s="66"/>
      <c r="G166" s="63"/>
      <c r="H166" s="46">
        <f t="shared" si="14"/>
        <v>0</v>
      </c>
      <c r="I166" s="63"/>
      <c r="J166" s="63"/>
      <c r="K166" s="47">
        <f t="shared" si="15"/>
        <v>0</v>
      </c>
      <c r="L166" s="48">
        <f t="shared" si="16"/>
        <v>0</v>
      </c>
      <c r="M166" s="46">
        <f t="shared" si="17"/>
        <v>0</v>
      </c>
      <c r="N166" s="46">
        <f t="shared" si="18"/>
        <v>0</v>
      </c>
      <c r="O166" s="46">
        <f t="shared" si="19"/>
        <v>0</v>
      </c>
      <c r="P166" s="47">
        <f t="shared" si="20"/>
        <v>0</v>
      </c>
    </row>
    <row r="167" spans="1:16" ht="12.75" x14ac:dyDescent="0.2">
      <c r="A167" s="125">
        <v>36</v>
      </c>
      <c r="B167" s="112"/>
      <c r="C167" s="169" t="s">
        <v>499</v>
      </c>
      <c r="D167" s="112" t="s">
        <v>135</v>
      </c>
      <c r="E167" s="114">
        <f>E166*4</f>
        <v>46</v>
      </c>
      <c r="F167" s="66"/>
      <c r="G167" s="63"/>
      <c r="H167" s="46">
        <f t="shared" si="14"/>
        <v>0</v>
      </c>
      <c r="I167" s="63"/>
      <c r="J167" s="63"/>
      <c r="K167" s="47">
        <f t="shared" si="15"/>
        <v>0</v>
      </c>
      <c r="L167" s="48">
        <f t="shared" si="16"/>
        <v>0</v>
      </c>
      <c r="M167" s="46">
        <f t="shared" si="17"/>
        <v>0</v>
      </c>
      <c r="N167" s="46">
        <f t="shared" si="18"/>
        <v>0</v>
      </c>
      <c r="O167" s="46">
        <f t="shared" si="19"/>
        <v>0</v>
      </c>
      <c r="P167" s="47">
        <f t="shared" si="20"/>
        <v>0</v>
      </c>
    </row>
    <row r="168" spans="1:16" ht="25.5" x14ac:dyDescent="0.2">
      <c r="A168" s="126"/>
      <c r="B168" s="127"/>
      <c r="C168" s="99" t="s">
        <v>246</v>
      </c>
      <c r="D168" s="128"/>
      <c r="E168" s="129"/>
      <c r="F168" s="66"/>
      <c r="G168" s="63"/>
      <c r="H168" s="46">
        <f t="shared" si="14"/>
        <v>0</v>
      </c>
      <c r="I168" s="63"/>
      <c r="J168" s="63"/>
      <c r="K168" s="47">
        <f t="shared" si="15"/>
        <v>0</v>
      </c>
      <c r="L168" s="48">
        <f t="shared" si="16"/>
        <v>0</v>
      </c>
      <c r="M168" s="46">
        <f t="shared" si="17"/>
        <v>0</v>
      </c>
      <c r="N168" s="46">
        <f t="shared" si="18"/>
        <v>0</v>
      </c>
      <c r="O168" s="46">
        <f t="shared" si="19"/>
        <v>0</v>
      </c>
      <c r="P168" s="47">
        <f t="shared" si="20"/>
        <v>0</v>
      </c>
    </row>
    <row r="169" spans="1:16" ht="12.75" x14ac:dyDescent="0.2">
      <c r="A169" s="125">
        <v>1</v>
      </c>
      <c r="B169" s="112" t="s">
        <v>61</v>
      </c>
      <c r="C169" s="113" t="s">
        <v>247</v>
      </c>
      <c r="D169" s="112" t="s">
        <v>74</v>
      </c>
      <c r="E169" s="114">
        <v>156.80000000000001</v>
      </c>
      <c r="F169" s="66"/>
      <c r="G169" s="63"/>
      <c r="H169" s="46">
        <f t="shared" si="14"/>
        <v>0</v>
      </c>
      <c r="I169" s="63"/>
      <c r="J169" s="63"/>
      <c r="K169" s="47">
        <f t="shared" si="15"/>
        <v>0</v>
      </c>
      <c r="L169" s="48">
        <f t="shared" si="16"/>
        <v>0</v>
      </c>
      <c r="M169" s="46">
        <f t="shared" si="17"/>
        <v>0</v>
      </c>
      <c r="N169" s="46">
        <f t="shared" si="18"/>
        <v>0</v>
      </c>
      <c r="O169" s="46">
        <f t="shared" si="19"/>
        <v>0</v>
      </c>
      <c r="P169" s="47">
        <f t="shared" si="20"/>
        <v>0</v>
      </c>
    </row>
    <row r="170" spans="1:16" ht="12.75" x14ac:dyDescent="0.2">
      <c r="A170" s="125">
        <v>2</v>
      </c>
      <c r="B170" s="112"/>
      <c r="C170" s="131" t="s">
        <v>248</v>
      </c>
      <c r="D170" s="112" t="s">
        <v>112</v>
      </c>
      <c r="E170" s="114">
        <f>336*0.05*0.1*1.15</f>
        <v>1.9319999999999999</v>
      </c>
      <c r="F170" s="66"/>
      <c r="G170" s="63"/>
      <c r="H170" s="46">
        <f t="shared" si="14"/>
        <v>0</v>
      </c>
      <c r="I170" s="63"/>
      <c r="J170" s="63"/>
      <c r="K170" s="47">
        <f t="shared" si="15"/>
        <v>0</v>
      </c>
      <c r="L170" s="48">
        <f t="shared" si="16"/>
        <v>0</v>
      </c>
      <c r="M170" s="46">
        <f t="shared" si="17"/>
        <v>0</v>
      </c>
      <c r="N170" s="46">
        <f t="shared" si="18"/>
        <v>0</v>
      </c>
      <c r="O170" s="46">
        <f t="shared" si="19"/>
        <v>0</v>
      </c>
      <c r="P170" s="47">
        <f t="shared" si="20"/>
        <v>0</v>
      </c>
    </row>
    <row r="171" spans="1:16" ht="12.75" x14ac:dyDescent="0.2">
      <c r="A171" s="125">
        <v>3</v>
      </c>
      <c r="B171" s="112"/>
      <c r="C171" s="131" t="s">
        <v>224</v>
      </c>
      <c r="D171" s="112" t="s">
        <v>74</v>
      </c>
      <c r="E171" s="114">
        <f>E169</f>
        <v>156.80000000000001</v>
      </c>
      <c r="F171" s="66"/>
      <c r="G171" s="63"/>
      <c r="H171" s="46">
        <f t="shared" si="14"/>
        <v>0</v>
      </c>
      <c r="I171" s="63"/>
      <c r="J171" s="63"/>
      <c r="K171" s="47">
        <f t="shared" si="15"/>
        <v>0</v>
      </c>
      <c r="L171" s="48">
        <f t="shared" si="16"/>
        <v>0</v>
      </c>
      <c r="M171" s="46">
        <f t="shared" si="17"/>
        <v>0</v>
      </c>
      <c r="N171" s="46">
        <f t="shared" si="18"/>
        <v>0</v>
      </c>
      <c r="O171" s="46">
        <f t="shared" si="19"/>
        <v>0</v>
      </c>
      <c r="P171" s="47">
        <f t="shared" si="20"/>
        <v>0</v>
      </c>
    </row>
    <row r="172" spans="1:16" ht="12.75" x14ac:dyDescent="0.2">
      <c r="A172" s="125">
        <v>4</v>
      </c>
      <c r="B172" s="112" t="s">
        <v>61</v>
      </c>
      <c r="C172" s="113" t="s">
        <v>249</v>
      </c>
      <c r="D172" s="112" t="s">
        <v>74</v>
      </c>
      <c r="E172" s="114">
        <f>E169</f>
        <v>156.80000000000001</v>
      </c>
      <c r="F172" s="66"/>
      <c r="G172" s="63"/>
      <c r="H172" s="46">
        <f t="shared" si="14"/>
        <v>0</v>
      </c>
      <c r="I172" s="63"/>
      <c r="J172" s="63"/>
      <c r="K172" s="47">
        <f t="shared" si="15"/>
        <v>0</v>
      </c>
      <c r="L172" s="48">
        <f t="shared" si="16"/>
        <v>0</v>
      </c>
      <c r="M172" s="46">
        <f t="shared" si="17"/>
        <v>0</v>
      </c>
      <c r="N172" s="46">
        <f t="shared" si="18"/>
        <v>0</v>
      </c>
      <c r="O172" s="46">
        <f t="shared" si="19"/>
        <v>0</v>
      </c>
      <c r="P172" s="47">
        <f t="shared" si="20"/>
        <v>0</v>
      </c>
    </row>
    <row r="173" spans="1:16" ht="12.75" x14ac:dyDescent="0.2">
      <c r="A173" s="125">
        <v>5</v>
      </c>
      <c r="B173" s="112"/>
      <c r="C173" s="131" t="s">
        <v>250</v>
      </c>
      <c r="D173" s="112" t="s">
        <v>74</v>
      </c>
      <c r="E173" s="114">
        <f>E172*1.15</f>
        <v>180.32</v>
      </c>
      <c r="F173" s="66"/>
      <c r="G173" s="63"/>
      <c r="H173" s="46">
        <f t="shared" si="14"/>
        <v>0</v>
      </c>
      <c r="I173" s="63"/>
      <c r="J173" s="63"/>
      <c r="K173" s="47">
        <f t="shared" si="15"/>
        <v>0</v>
      </c>
      <c r="L173" s="48">
        <f t="shared" si="16"/>
        <v>0</v>
      </c>
      <c r="M173" s="46">
        <f t="shared" si="17"/>
        <v>0</v>
      </c>
      <c r="N173" s="46">
        <f t="shared" si="18"/>
        <v>0</v>
      </c>
      <c r="O173" s="46">
        <f t="shared" si="19"/>
        <v>0</v>
      </c>
      <c r="P173" s="47">
        <f t="shared" si="20"/>
        <v>0</v>
      </c>
    </row>
    <row r="174" spans="1:16" ht="12.75" x14ac:dyDescent="0.2">
      <c r="A174" s="125">
        <v>6</v>
      </c>
      <c r="B174" s="112"/>
      <c r="C174" s="131" t="s">
        <v>224</v>
      </c>
      <c r="D174" s="112" t="s">
        <v>74</v>
      </c>
      <c r="E174" s="114">
        <f>E172</f>
        <v>156.80000000000001</v>
      </c>
      <c r="F174" s="66"/>
      <c r="G174" s="63"/>
      <c r="H174" s="46">
        <f t="shared" si="14"/>
        <v>0</v>
      </c>
      <c r="I174" s="63"/>
      <c r="J174" s="63"/>
      <c r="K174" s="47">
        <f t="shared" si="15"/>
        <v>0</v>
      </c>
      <c r="L174" s="48">
        <f t="shared" si="16"/>
        <v>0</v>
      </c>
      <c r="M174" s="46">
        <f t="shared" si="17"/>
        <v>0</v>
      </c>
      <c r="N174" s="46">
        <f t="shared" si="18"/>
        <v>0</v>
      </c>
      <c r="O174" s="46">
        <f t="shared" si="19"/>
        <v>0</v>
      </c>
      <c r="P174" s="47">
        <f t="shared" si="20"/>
        <v>0</v>
      </c>
    </row>
    <row r="175" spans="1:16" ht="12.75" x14ac:dyDescent="0.2">
      <c r="A175" s="125">
        <v>7</v>
      </c>
      <c r="B175" s="112" t="s">
        <v>61</v>
      </c>
      <c r="C175" s="113" t="s">
        <v>251</v>
      </c>
      <c r="D175" s="112" t="s">
        <v>74</v>
      </c>
      <c r="E175" s="114">
        <v>156.80000000000001</v>
      </c>
      <c r="F175" s="66"/>
      <c r="G175" s="63"/>
      <c r="H175" s="46">
        <f t="shared" si="14"/>
        <v>0</v>
      </c>
      <c r="I175" s="63"/>
      <c r="J175" s="63"/>
      <c r="K175" s="47">
        <f t="shared" si="15"/>
        <v>0</v>
      </c>
      <c r="L175" s="48">
        <f t="shared" si="16"/>
        <v>0</v>
      </c>
      <c r="M175" s="46">
        <f t="shared" si="17"/>
        <v>0</v>
      </c>
      <c r="N175" s="46">
        <f t="shared" si="18"/>
        <v>0</v>
      </c>
      <c r="O175" s="46">
        <f t="shared" si="19"/>
        <v>0</v>
      </c>
      <c r="P175" s="47">
        <f t="shared" si="20"/>
        <v>0</v>
      </c>
    </row>
    <row r="176" spans="1:16" ht="26.25" thickBot="1" x14ac:dyDescent="0.25">
      <c r="A176" s="125">
        <v>8</v>
      </c>
      <c r="B176" s="112"/>
      <c r="C176" s="169" t="s">
        <v>252</v>
      </c>
      <c r="D176" s="112" t="s">
        <v>74</v>
      </c>
      <c r="E176" s="114">
        <f>E175*1.05</f>
        <v>164.64000000000001</v>
      </c>
      <c r="F176" s="66"/>
      <c r="G176" s="63"/>
      <c r="H176" s="46">
        <f t="shared" si="14"/>
        <v>0</v>
      </c>
      <c r="I176" s="63"/>
      <c r="J176" s="63"/>
      <c r="K176" s="47">
        <f t="shared" si="15"/>
        <v>0</v>
      </c>
      <c r="L176" s="48">
        <f t="shared" si="16"/>
        <v>0</v>
      </c>
      <c r="M176" s="46">
        <f t="shared" si="17"/>
        <v>0</v>
      </c>
      <c r="N176" s="46">
        <f t="shared" si="18"/>
        <v>0</v>
      </c>
      <c r="O176" s="46">
        <f t="shared" si="19"/>
        <v>0</v>
      </c>
      <c r="P176" s="47">
        <f t="shared" si="20"/>
        <v>0</v>
      </c>
    </row>
    <row r="177" spans="1:16" ht="12" thickBot="1" x14ac:dyDescent="0.25">
      <c r="A177" s="239" t="s">
        <v>148</v>
      </c>
      <c r="B177" s="240"/>
      <c r="C177" s="240"/>
      <c r="D177" s="240"/>
      <c r="E177" s="240"/>
      <c r="F177" s="240"/>
      <c r="G177" s="240"/>
      <c r="H177" s="240"/>
      <c r="I177" s="240"/>
      <c r="J177" s="240"/>
      <c r="K177" s="241"/>
      <c r="L177" s="67">
        <f>SUM(L14:L176)</f>
        <v>0</v>
      </c>
      <c r="M177" s="68">
        <f>SUM(M14:M176)</f>
        <v>0</v>
      </c>
      <c r="N177" s="68">
        <f>SUM(N14:N176)</f>
        <v>0</v>
      </c>
      <c r="O177" s="68">
        <f>SUM(O14:O176)</f>
        <v>0</v>
      </c>
      <c r="P177" s="69">
        <f>SUM(P14:P176)</f>
        <v>0</v>
      </c>
    </row>
    <row r="178" spans="1:16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</row>
    <row r="179" spans="1:16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</row>
    <row r="180" spans="1:16" x14ac:dyDescent="0.2">
      <c r="A180" s="1" t="s">
        <v>14</v>
      </c>
      <c r="B180" s="16"/>
      <c r="C180" s="238">
        <f>'Kops a'!C36:H36</f>
        <v>0</v>
      </c>
      <c r="D180" s="238"/>
      <c r="E180" s="238"/>
      <c r="F180" s="238"/>
      <c r="G180" s="238"/>
      <c r="H180" s="238"/>
      <c r="I180" s="16"/>
      <c r="J180" s="16"/>
      <c r="K180" s="16"/>
      <c r="L180" s="16"/>
      <c r="M180" s="16"/>
      <c r="N180" s="16"/>
      <c r="O180" s="16"/>
      <c r="P180" s="16"/>
    </row>
    <row r="181" spans="1:16" x14ac:dyDescent="0.2">
      <c r="A181" s="16"/>
      <c r="B181" s="16"/>
      <c r="C181" s="175" t="s">
        <v>15</v>
      </c>
      <c r="D181" s="175"/>
      <c r="E181" s="175"/>
      <c r="F181" s="175"/>
      <c r="G181" s="175"/>
      <c r="H181" s="175"/>
      <c r="I181" s="16"/>
      <c r="J181" s="16"/>
      <c r="K181" s="16"/>
      <c r="L181" s="16"/>
      <c r="M181" s="16"/>
      <c r="N181" s="16"/>
      <c r="O181" s="16"/>
      <c r="P181" s="16"/>
    </row>
    <row r="182" spans="1:16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</row>
    <row r="183" spans="1:16" x14ac:dyDescent="0.2">
      <c r="A183" s="84" t="str">
        <f>'Kops a'!A39</f>
        <v>Tāme sastādīta 2020. gada ________________</v>
      </c>
      <c r="B183" s="85"/>
      <c r="C183" s="85"/>
      <c r="D183" s="85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</row>
    <row r="184" spans="1:16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x14ac:dyDescent="0.2">
      <c r="A185" s="1" t="s">
        <v>37</v>
      </c>
      <c r="B185" s="16"/>
      <c r="C185" s="238">
        <f>'Kops a'!C41:H41</f>
        <v>0</v>
      </c>
      <c r="D185" s="238"/>
      <c r="E185" s="238"/>
      <c r="F185" s="238"/>
      <c r="G185" s="238"/>
      <c r="H185" s="238"/>
      <c r="I185" s="16"/>
      <c r="J185" s="16"/>
      <c r="K185" s="16"/>
      <c r="L185" s="16"/>
      <c r="M185" s="16"/>
      <c r="N185" s="16"/>
      <c r="O185" s="16"/>
      <c r="P185" s="16"/>
    </row>
    <row r="186" spans="1:16" x14ac:dyDescent="0.2">
      <c r="A186" s="16"/>
      <c r="B186" s="16"/>
      <c r="C186" s="175" t="s">
        <v>15</v>
      </c>
      <c r="D186" s="175"/>
      <c r="E186" s="175"/>
      <c r="F186" s="175"/>
      <c r="G186" s="175"/>
      <c r="H186" s="175"/>
      <c r="I186" s="16"/>
      <c r="J186" s="16"/>
      <c r="K186" s="16"/>
      <c r="L186" s="16"/>
      <c r="M186" s="16"/>
      <c r="N186" s="16"/>
      <c r="O186" s="16"/>
      <c r="P186" s="16"/>
    </row>
    <row r="187" spans="1:16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</row>
    <row r="188" spans="1:16" x14ac:dyDescent="0.2">
      <c r="A188" s="84" t="s">
        <v>54</v>
      </c>
      <c r="B188" s="85"/>
      <c r="C188" s="89">
        <f>'Kops a'!C44</f>
        <v>0</v>
      </c>
      <c r="D188" s="49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</row>
    <row r="189" spans="1:16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</sheetData>
  <mergeCells count="23">
    <mergeCell ref="Q56:Z59"/>
    <mergeCell ref="C186:H186"/>
    <mergeCell ref="C4:I4"/>
    <mergeCell ref="F12:K12"/>
    <mergeCell ref="A9:F9"/>
    <mergeCell ref="J9:M9"/>
    <mergeCell ref="D8:L8"/>
    <mergeCell ref="A177:K177"/>
    <mergeCell ref="C180:H180"/>
    <mergeCell ref="C181:H181"/>
    <mergeCell ref="C185:H185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15:J176 A15:G176">
    <cfRule type="cellIs" dxfId="159" priority="26" operator="equal">
      <formula>0</formula>
    </cfRule>
  </conditionalFormatting>
  <conditionalFormatting sqref="N9:O9 H14:H176 K14:P176">
    <cfRule type="cellIs" dxfId="158" priority="25" operator="equal">
      <formula>0</formula>
    </cfRule>
  </conditionalFormatting>
  <conditionalFormatting sqref="A9:F9">
    <cfRule type="containsText" dxfId="15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6" priority="22" operator="equal">
      <formula>0</formula>
    </cfRule>
  </conditionalFormatting>
  <conditionalFormatting sqref="O10">
    <cfRule type="cellIs" dxfId="155" priority="21" operator="equal">
      <formula>"20__. gada __. _________"</formula>
    </cfRule>
  </conditionalFormatting>
  <conditionalFormatting sqref="A177:K177">
    <cfRule type="containsText" dxfId="154" priority="20" operator="containsText" text="Tiešās izmaksas kopā, t. sk. darba devēja sociālais nodoklis __.__% ">
      <formula>NOT(ISERROR(SEARCH("Tiešās izmaksas kopā, t. sk. darba devēja sociālais nodoklis __.__% ",A177)))</formula>
    </cfRule>
  </conditionalFormatting>
  <conditionalFormatting sqref="L177:P177">
    <cfRule type="cellIs" dxfId="153" priority="15" operator="equal">
      <formula>0</formula>
    </cfRule>
  </conditionalFormatting>
  <conditionalFormatting sqref="C4:I4">
    <cfRule type="cellIs" dxfId="152" priority="14" operator="equal">
      <formula>0</formula>
    </cfRule>
  </conditionalFormatting>
  <conditionalFormatting sqref="D5:L8">
    <cfRule type="cellIs" dxfId="151" priority="11" operator="equal">
      <formula>0</formula>
    </cfRule>
  </conditionalFormatting>
  <conditionalFormatting sqref="A14:B14 D14:G14">
    <cfRule type="cellIs" dxfId="150" priority="10" operator="equal">
      <formula>0</formula>
    </cfRule>
  </conditionalFormatting>
  <conditionalFormatting sqref="C14">
    <cfRule type="cellIs" dxfId="149" priority="9" operator="equal">
      <formula>0</formula>
    </cfRule>
  </conditionalFormatting>
  <conditionalFormatting sqref="I14:J14">
    <cfRule type="cellIs" dxfId="148" priority="8" operator="equal">
      <formula>0</formula>
    </cfRule>
  </conditionalFormatting>
  <conditionalFormatting sqref="P10">
    <cfRule type="cellIs" dxfId="147" priority="7" operator="equal">
      <formula>"20__. gada __. _________"</formula>
    </cfRule>
  </conditionalFormatting>
  <conditionalFormatting sqref="C185:H185">
    <cfRule type="cellIs" dxfId="146" priority="4" operator="equal">
      <formula>0</formula>
    </cfRule>
  </conditionalFormatting>
  <conditionalFormatting sqref="C180:H180">
    <cfRule type="cellIs" dxfId="145" priority="3" operator="equal">
      <formula>0</formula>
    </cfRule>
  </conditionalFormatting>
  <conditionalFormatting sqref="C185:H185 C188 C180:H180">
    <cfRule type="cellIs" dxfId="144" priority="2" operator="equal">
      <formula>0</formula>
    </cfRule>
  </conditionalFormatting>
  <conditionalFormatting sqref="D1">
    <cfRule type="cellIs" dxfId="143" priority="1" operator="equal">
      <formula>0</formula>
    </cfRule>
  </conditionalFormatting>
  <pageMargins left="0.7" right="0.7" top="0.75" bottom="0.75" header="0.3" footer="0.3"/>
  <pageSetup paperSize="9" scale="90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C7EA987-A541-4A14-8BBA-80430C8D8797}">
            <xm:f>NOT(ISERROR(SEARCH("Tāme sastādīta ____. gada ___. ______________",A183)))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A183</xm:sqref>
        </x14:conditionalFormatting>
        <x14:conditionalFormatting xmlns:xm="http://schemas.microsoft.com/office/excel/2006/main">
          <x14:cfRule type="containsText" priority="5" operator="containsText" id="{ACDA78AF-73B6-4D16-9157-A1B6B42F0CA3}">
            <xm:f>NOT(ISERROR(SEARCH("Sertifikāta Nr. _________________________________",A188)))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A188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Q44"/>
  <sheetViews>
    <sheetView view="pageBreakPreview" topLeftCell="A16" zoomScale="60" zoomScaleNormal="100" workbookViewId="0">
      <selection activeCell="C31" sqref="C31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7" x14ac:dyDescent="0.2">
      <c r="A1" s="22"/>
      <c r="B1" s="22"/>
      <c r="C1" s="26" t="s">
        <v>38</v>
      </c>
      <c r="D1" s="50">
        <f>'Kops a'!A20</f>
        <v>6</v>
      </c>
      <c r="E1" s="22"/>
      <c r="F1" s="22"/>
      <c r="G1" s="22"/>
      <c r="H1" s="22"/>
      <c r="I1" s="22"/>
      <c r="J1" s="22"/>
      <c r="N1" s="25"/>
      <c r="O1" s="26"/>
      <c r="P1" s="27"/>
    </row>
    <row r="2" spans="1:17" x14ac:dyDescent="0.2">
      <c r="A2" s="28"/>
      <c r="B2" s="28"/>
      <c r="C2" s="221" t="s">
        <v>254</v>
      </c>
      <c r="D2" s="221"/>
      <c r="E2" s="221"/>
      <c r="F2" s="221"/>
      <c r="G2" s="221"/>
      <c r="H2" s="221"/>
      <c r="I2" s="221"/>
      <c r="J2" s="28"/>
    </row>
    <row r="3" spans="1:17" x14ac:dyDescent="0.2">
      <c r="A3" s="29"/>
      <c r="B3" s="29"/>
      <c r="C3" s="184" t="s">
        <v>17</v>
      </c>
      <c r="D3" s="184"/>
      <c r="E3" s="184"/>
      <c r="F3" s="184"/>
      <c r="G3" s="184"/>
      <c r="H3" s="184"/>
      <c r="I3" s="184"/>
      <c r="J3" s="29"/>
    </row>
    <row r="4" spans="1:17" x14ac:dyDescent="0.2">
      <c r="A4" s="29"/>
      <c r="B4" s="29"/>
      <c r="C4" s="222" t="s">
        <v>52</v>
      </c>
      <c r="D4" s="222"/>
      <c r="E4" s="222"/>
      <c r="F4" s="222"/>
      <c r="G4" s="222"/>
      <c r="H4" s="222"/>
      <c r="I4" s="222"/>
      <c r="J4" s="29"/>
    </row>
    <row r="5" spans="1:17" x14ac:dyDescent="0.2">
      <c r="A5" s="22"/>
      <c r="B5" s="22"/>
      <c r="C5" s="26" t="s">
        <v>5</v>
      </c>
      <c r="D5" s="235" t="str">
        <f>'Kops a'!D6</f>
        <v>DAUDZDZĪVOKĻU DZĪVOJAMĀ ĒKA</v>
      </c>
      <c r="E5" s="235"/>
      <c r="F5" s="235"/>
      <c r="G5" s="235"/>
      <c r="H5" s="235"/>
      <c r="I5" s="235"/>
      <c r="J5" s="235"/>
      <c r="K5" s="235"/>
      <c r="L5" s="235"/>
      <c r="M5" s="16"/>
      <c r="N5" s="16"/>
      <c r="O5" s="16"/>
      <c r="P5" s="16"/>
    </row>
    <row r="6" spans="1:17" x14ac:dyDescent="0.2">
      <c r="A6" s="22"/>
      <c r="B6" s="22"/>
      <c r="C6" s="26" t="s">
        <v>6</v>
      </c>
      <c r="D6" s="235" t="str">
        <f>'Kops a'!D7</f>
        <v>ENERGOEFEKTIVITĀTES PAAUGSTINĀŠANA DAUDZDZĪVOKĻU DZĪVOJAMAI ĒKAI</v>
      </c>
      <c r="E6" s="235"/>
      <c r="F6" s="235"/>
      <c r="G6" s="235"/>
      <c r="H6" s="235"/>
      <c r="I6" s="235"/>
      <c r="J6" s="235"/>
      <c r="K6" s="235"/>
      <c r="L6" s="235"/>
      <c r="M6" s="16"/>
      <c r="N6" s="16"/>
      <c r="O6" s="16"/>
      <c r="P6" s="16"/>
    </row>
    <row r="7" spans="1:17" x14ac:dyDescent="0.2">
      <c r="A7" s="22"/>
      <c r="B7" s="22"/>
      <c r="C7" s="26" t="s">
        <v>7</v>
      </c>
      <c r="D7" s="235" t="str">
        <f>'Kops a'!D8</f>
        <v>Jelgavas iela 20, Olaine</v>
      </c>
      <c r="E7" s="235"/>
      <c r="F7" s="235"/>
      <c r="G7" s="235"/>
      <c r="H7" s="235"/>
      <c r="I7" s="235"/>
      <c r="J7" s="235"/>
      <c r="K7" s="235"/>
      <c r="L7" s="235"/>
      <c r="M7" s="16"/>
      <c r="N7" s="16"/>
      <c r="O7" s="16"/>
      <c r="P7" s="16"/>
    </row>
    <row r="8" spans="1:17" x14ac:dyDescent="0.2">
      <c r="A8" s="22"/>
      <c r="B8" s="22"/>
      <c r="C8" s="4" t="s">
        <v>20</v>
      </c>
      <c r="D8" s="235" t="str">
        <f>'Kops a'!D9</f>
        <v>AS OŪS 2020/26</v>
      </c>
      <c r="E8" s="235"/>
      <c r="F8" s="235"/>
      <c r="G8" s="235"/>
      <c r="H8" s="235"/>
      <c r="I8" s="235"/>
      <c r="J8" s="235"/>
      <c r="K8" s="235"/>
      <c r="L8" s="235"/>
      <c r="M8" s="16"/>
      <c r="N8" s="16"/>
      <c r="O8" s="16"/>
      <c r="P8" s="16"/>
    </row>
    <row r="9" spans="1:17" ht="11.25" customHeight="1" x14ac:dyDescent="0.2">
      <c r="A9" s="223" t="s">
        <v>327</v>
      </c>
      <c r="B9" s="223"/>
      <c r="C9" s="223"/>
      <c r="D9" s="223"/>
      <c r="E9" s="223"/>
      <c r="F9" s="223"/>
      <c r="G9" s="30"/>
      <c r="H9" s="30"/>
      <c r="I9" s="30"/>
      <c r="J9" s="227" t="s">
        <v>39</v>
      </c>
      <c r="K9" s="227"/>
      <c r="L9" s="227"/>
      <c r="M9" s="227"/>
      <c r="N9" s="234">
        <f>P32</f>
        <v>0</v>
      </c>
      <c r="O9" s="234"/>
      <c r="P9" s="30"/>
    </row>
    <row r="10" spans="1:17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7"/>
      <c r="P10" s="86" t="str">
        <f>A38</f>
        <v>Tāme sastādīta 2020. gada ________________</v>
      </c>
    </row>
    <row r="11" spans="1:17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7" x14ac:dyDescent="0.2">
      <c r="A12" s="195" t="s">
        <v>23</v>
      </c>
      <c r="B12" s="229" t="s">
        <v>40</v>
      </c>
      <c r="C12" s="225" t="s">
        <v>41</v>
      </c>
      <c r="D12" s="232" t="s">
        <v>42</v>
      </c>
      <c r="E12" s="236" t="s">
        <v>43</v>
      </c>
      <c r="F12" s="224" t="s">
        <v>44</v>
      </c>
      <c r="G12" s="225"/>
      <c r="H12" s="225"/>
      <c r="I12" s="225"/>
      <c r="J12" s="225"/>
      <c r="K12" s="226"/>
      <c r="L12" s="224" t="s">
        <v>45</v>
      </c>
      <c r="M12" s="225"/>
      <c r="N12" s="225"/>
      <c r="O12" s="225"/>
      <c r="P12" s="226"/>
    </row>
    <row r="13" spans="1:17" ht="126.75" customHeight="1" thickBot="1" x14ac:dyDescent="0.25">
      <c r="A13" s="228"/>
      <c r="B13" s="230"/>
      <c r="C13" s="231"/>
      <c r="D13" s="233"/>
      <c r="E13" s="23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7" ht="12.75" x14ac:dyDescent="0.2">
      <c r="A14" s="120"/>
      <c r="B14" s="121"/>
      <c r="C14" s="122" t="s">
        <v>255</v>
      </c>
      <c r="D14" s="123"/>
      <c r="E14" s="124"/>
      <c r="F14" s="66"/>
      <c r="G14" s="63"/>
      <c r="H14" s="63">
        <f>ROUND(F14*G14,2)</f>
        <v>0</v>
      </c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7" ht="51" x14ac:dyDescent="0.2">
      <c r="A15" s="125">
        <v>1</v>
      </c>
      <c r="B15" s="112" t="s">
        <v>61</v>
      </c>
      <c r="C15" s="130" t="s">
        <v>381</v>
      </c>
      <c r="D15" s="112" t="s">
        <v>63</v>
      </c>
      <c r="E15" s="114">
        <f>12.14*2+66.25*2-3.28*4</f>
        <v>143.66</v>
      </c>
      <c r="F15" s="66"/>
      <c r="G15" s="63"/>
      <c r="H15" s="46">
        <f t="shared" ref="H15:H31" si="0">ROUND(F15*G15,2)</f>
        <v>0</v>
      </c>
      <c r="I15" s="63"/>
      <c r="J15" s="63"/>
      <c r="K15" s="47">
        <f t="shared" ref="K15:K31" si="1">SUM(H15:J15)</f>
        <v>0</v>
      </c>
      <c r="L15" s="48">
        <f t="shared" ref="L15:L31" si="2">ROUND(E15*F15,2)</f>
        <v>0</v>
      </c>
      <c r="M15" s="46">
        <f t="shared" ref="M15:M31" si="3">ROUND(H15*E15,2)</f>
        <v>0</v>
      </c>
      <c r="N15" s="46">
        <f t="shared" ref="N15:N31" si="4">ROUND(I15*E15,2)</f>
        <v>0</v>
      </c>
      <c r="O15" s="46">
        <f t="shared" ref="O15:O31" si="5">ROUND(J15*E15,2)</f>
        <v>0</v>
      </c>
      <c r="P15" s="47">
        <f t="shared" ref="P15:P31" si="6">SUM(M15:O15)</f>
        <v>0</v>
      </c>
      <c r="Q15" s="22"/>
    </row>
    <row r="16" spans="1:17" ht="25.5" x14ac:dyDescent="0.2">
      <c r="A16" s="125">
        <v>2</v>
      </c>
      <c r="B16" s="112" t="s">
        <v>61</v>
      </c>
      <c r="C16" s="130" t="s">
        <v>256</v>
      </c>
      <c r="D16" s="112" t="s">
        <v>74</v>
      </c>
      <c r="E16" s="114">
        <v>171.6</v>
      </c>
      <c r="F16" s="66"/>
      <c r="G16" s="63"/>
      <c r="H16" s="46">
        <f t="shared" si="0"/>
        <v>0</v>
      </c>
      <c r="I16" s="63"/>
      <c r="J16" s="63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  <c r="Q16" s="22"/>
    </row>
    <row r="17" spans="1:17" ht="25.5" x14ac:dyDescent="0.2">
      <c r="A17" s="125">
        <v>3</v>
      </c>
      <c r="B17" s="112" t="s">
        <v>61</v>
      </c>
      <c r="C17" s="130" t="s">
        <v>168</v>
      </c>
      <c r="D17" s="112" t="s">
        <v>74</v>
      </c>
      <c r="E17" s="114">
        <f>E16</f>
        <v>171.6</v>
      </c>
      <c r="F17" s="66"/>
      <c r="G17" s="63"/>
      <c r="H17" s="46">
        <f t="shared" si="0"/>
        <v>0</v>
      </c>
      <c r="I17" s="63"/>
      <c r="J17" s="63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  <c r="Q17" s="22"/>
    </row>
    <row r="18" spans="1:17" ht="12.75" x14ac:dyDescent="0.2">
      <c r="A18" s="125">
        <v>4</v>
      </c>
      <c r="B18" s="112"/>
      <c r="C18" s="169" t="s">
        <v>133</v>
      </c>
      <c r="D18" s="112" t="s">
        <v>130</v>
      </c>
      <c r="E18" s="114">
        <f>E17*0.12</f>
        <v>20.591999999999999</v>
      </c>
      <c r="F18" s="66"/>
      <c r="G18" s="63"/>
      <c r="H18" s="46">
        <f t="shared" si="0"/>
        <v>0</v>
      </c>
      <c r="I18" s="63"/>
      <c r="J18" s="63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  <c r="Q18" s="22"/>
    </row>
    <row r="19" spans="1:17" ht="25.5" x14ac:dyDescent="0.2">
      <c r="A19" s="125">
        <v>5</v>
      </c>
      <c r="B19" s="112"/>
      <c r="C19" s="169" t="s">
        <v>169</v>
      </c>
      <c r="D19" s="112" t="s">
        <v>170</v>
      </c>
      <c r="E19" s="114">
        <f>E17*5</f>
        <v>858</v>
      </c>
      <c r="F19" s="66"/>
      <c r="G19" s="63"/>
      <c r="H19" s="46">
        <f t="shared" si="0"/>
        <v>0</v>
      </c>
      <c r="I19" s="63"/>
      <c r="J19" s="63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  <c r="Q19" s="22"/>
    </row>
    <row r="20" spans="1:17" ht="12.75" x14ac:dyDescent="0.2">
      <c r="A20" s="125">
        <v>6</v>
      </c>
      <c r="B20" s="112" t="s">
        <v>61</v>
      </c>
      <c r="C20" s="130" t="s">
        <v>257</v>
      </c>
      <c r="D20" s="112" t="s">
        <v>74</v>
      </c>
      <c r="E20" s="114">
        <f>E17</f>
        <v>171.6</v>
      </c>
      <c r="F20" s="66"/>
      <c r="G20" s="63"/>
      <c r="H20" s="46">
        <f t="shared" si="0"/>
        <v>0</v>
      </c>
      <c r="I20" s="63"/>
      <c r="J20" s="63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  <c r="Q20" s="22"/>
    </row>
    <row r="21" spans="1:17" ht="12.75" x14ac:dyDescent="0.2">
      <c r="A21" s="125">
        <v>7</v>
      </c>
      <c r="B21" s="112"/>
      <c r="C21" s="169" t="s">
        <v>258</v>
      </c>
      <c r="D21" s="112" t="s">
        <v>259</v>
      </c>
      <c r="E21" s="114">
        <v>18</v>
      </c>
      <c r="F21" s="66"/>
      <c r="G21" s="63"/>
      <c r="H21" s="46">
        <f t="shared" si="0"/>
        <v>0</v>
      </c>
      <c r="I21" s="63"/>
      <c r="J21" s="63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  <c r="Q21" s="22"/>
    </row>
    <row r="22" spans="1:17" ht="12.75" x14ac:dyDescent="0.2">
      <c r="A22" s="125">
        <v>8</v>
      </c>
      <c r="B22" s="112"/>
      <c r="C22" s="169" t="s">
        <v>212</v>
      </c>
      <c r="D22" s="112" t="s">
        <v>65</v>
      </c>
      <c r="E22" s="114">
        <f>ROUND(E20*5.5,0)</f>
        <v>944</v>
      </c>
      <c r="F22" s="66"/>
      <c r="G22" s="63"/>
      <c r="H22" s="46">
        <f t="shared" si="0"/>
        <v>0</v>
      </c>
      <c r="I22" s="63"/>
      <c r="J22" s="63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  <c r="Q22" s="22"/>
    </row>
    <row r="23" spans="1:17" ht="12.75" x14ac:dyDescent="0.2">
      <c r="A23" s="125">
        <v>9</v>
      </c>
      <c r="B23" s="112"/>
      <c r="C23" s="131" t="s">
        <v>228</v>
      </c>
      <c r="D23" s="112" t="s">
        <v>65</v>
      </c>
      <c r="E23" s="114">
        <f>E22</f>
        <v>944</v>
      </c>
      <c r="F23" s="66"/>
      <c r="G23" s="63"/>
      <c r="H23" s="46">
        <f t="shared" si="0"/>
        <v>0</v>
      </c>
      <c r="I23" s="63"/>
      <c r="J23" s="63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  <c r="Q23" s="22"/>
    </row>
    <row r="24" spans="1:17" ht="25.5" x14ac:dyDescent="0.2">
      <c r="A24" s="125">
        <v>10</v>
      </c>
      <c r="B24" s="112"/>
      <c r="C24" s="131" t="s">
        <v>260</v>
      </c>
      <c r="D24" s="112" t="s">
        <v>74</v>
      </c>
      <c r="E24" s="114">
        <f>E20*1.02</f>
        <v>175.03200000000001</v>
      </c>
      <c r="F24" s="66"/>
      <c r="G24" s="63"/>
      <c r="H24" s="46">
        <f t="shared" si="0"/>
        <v>0</v>
      </c>
      <c r="I24" s="63"/>
      <c r="J24" s="63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  <c r="Q24" s="22"/>
    </row>
    <row r="25" spans="1:17" ht="12.75" x14ac:dyDescent="0.2">
      <c r="A25" s="125">
        <v>11</v>
      </c>
      <c r="B25" s="112" t="s">
        <v>61</v>
      </c>
      <c r="C25" s="130" t="s">
        <v>176</v>
      </c>
      <c r="D25" s="112" t="s">
        <v>74</v>
      </c>
      <c r="E25" s="114">
        <f>E20</f>
        <v>171.6</v>
      </c>
      <c r="F25" s="66"/>
      <c r="G25" s="63"/>
      <c r="H25" s="46">
        <f t="shared" si="0"/>
        <v>0</v>
      </c>
      <c r="I25" s="63"/>
      <c r="J25" s="63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  <c r="Q25" s="22"/>
    </row>
    <row r="26" spans="1:17" ht="12.75" x14ac:dyDescent="0.2">
      <c r="A26" s="125">
        <v>12</v>
      </c>
      <c r="B26" s="112"/>
      <c r="C26" s="169" t="s">
        <v>261</v>
      </c>
      <c r="D26" s="112" t="s">
        <v>135</v>
      </c>
      <c r="E26" s="114">
        <f>E25*4.5</f>
        <v>772.19999999999993</v>
      </c>
      <c r="F26" s="66"/>
      <c r="G26" s="63"/>
      <c r="H26" s="46">
        <f t="shared" si="0"/>
        <v>0</v>
      </c>
      <c r="I26" s="63"/>
      <c r="J26" s="63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  <c r="Q26" s="22"/>
    </row>
    <row r="27" spans="1:17" ht="12.75" x14ac:dyDescent="0.2">
      <c r="A27" s="125">
        <v>13</v>
      </c>
      <c r="B27" s="112"/>
      <c r="C27" s="131" t="s">
        <v>138</v>
      </c>
      <c r="D27" s="112" t="s">
        <v>74</v>
      </c>
      <c r="E27" s="114">
        <f>E25*1.2</f>
        <v>205.92</v>
      </c>
      <c r="F27" s="66"/>
      <c r="G27" s="63"/>
      <c r="H27" s="46">
        <f t="shared" si="0"/>
        <v>0</v>
      </c>
      <c r="I27" s="63"/>
      <c r="J27" s="63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  <c r="Q27" s="22"/>
    </row>
    <row r="28" spans="1:17" ht="12.75" x14ac:dyDescent="0.2">
      <c r="A28" s="125">
        <v>14</v>
      </c>
      <c r="B28" s="112"/>
      <c r="C28" s="131" t="s">
        <v>179</v>
      </c>
      <c r="D28" s="112" t="s">
        <v>63</v>
      </c>
      <c r="E28" s="114">
        <v>5</v>
      </c>
      <c r="F28" s="66"/>
      <c r="G28" s="63"/>
      <c r="H28" s="46">
        <f t="shared" si="0"/>
        <v>0</v>
      </c>
      <c r="I28" s="63"/>
      <c r="J28" s="63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  <c r="Q28" s="22"/>
    </row>
    <row r="29" spans="1:17" ht="12.75" x14ac:dyDescent="0.2">
      <c r="A29" s="125">
        <v>15</v>
      </c>
      <c r="B29" s="112" t="s">
        <v>61</v>
      </c>
      <c r="C29" s="130" t="s">
        <v>183</v>
      </c>
      <c r="D29" s="112" t="s">
        <v>74</v>
      </c>
      <c r="E29" s="114">
        <v>62.3</v>
      </c>
      <c r="F29" s="66"/>
      <c r="G29" s="63"/>
      <c r="H29" s="46">
        <f t="shared" si="0"/>
        <v>0</v>
      </c>
      <c r="I29" s="63"/>
      <c r="J29" s="63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7" ht="12.75" x14ac:dyDescent="0.2">
      <c r="A30" s="125">
        <v>16</v>
      </c>
      <c r="B30" s="112"/>
      <c r="C30" s="169" t="s">
        <v>177</v>
      </c>
      <c r="D30" s="112" t="s">
        <v>130</v>
      </c>
      <c r="E30" s="114">
        <f>E29*0.15</f>
        <v>9.3449999999999989</v>
      </c>
      <c r="F30" s="66"/>
      <c r="G30" s="63"/>
      <c r="H30" s="46">
        <f t="shared" si="0"/>
        <v>0</v>
      </c>
      <c r="I30" s="63"/>
      <c r="J30" s="63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7" ht="26.25" thickBot="1" x14ac:dyDescent="0.25">
      <c r="A31" s="125">
        <v>17</v>
      </c>
      <c r="B31" s="112"/>
      <c r="C31" s="169" t="s">
        <v>262</v>
      </c>
      <c r="D31" s="112" t="s">
        <v>135</v>
      </c>
      <c r="E31" s="114">
        <f>E29*3</f>
        <v>186.89999999999998</v>
      </c>
      <c r="F31" s="66"/>
      <c r="G31" s="63"/>
      <c r="H31" s="46">
        <f t="shared" si="0"/>
        <v>0</v>
      </c>
      <c r="I31" s="63"/>
      <c r="J31" s="63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7" ht="12" thickBot="1" x14ac:dyDescent="0.25">
      <c r="A32" s="239" t="s">
        <v>148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  <c r="L32" s="67">
        <f>SUM(L14:L31)</f>
        <v>0</v>
      </c>
      <c r="M32" s="68">
        <f>SUM(M14:M31)</f>
        <v>0</v>
      </c>
      <c r="N32" s="68">
        <f>SUM(N14:N31)</f>
        <v>0</v>
      </c>
      <c r="O32" s="68">
        <f>SUM(O14:O31)</f>
        <v>0</v>
      </c>
      <c r="P32" s="69">
        <f>SUM(P14:P31)</f>
        <v>0</v>
      </c>
    </row>
    <row r="33" spans="1:16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2">
      <c r="A35" s="1" t="s">
        <v>14</v>
      </c>
      <c r="B35" s="16"/>
      <c r="C35" s="238">
        <f>'Kops a'!C36:H36</f>
        <v>0</v>
      </c>
      <c r="D35" s="238"/>
      <c r="E35" s="238"/>
      <c r="F35" s="238"/>
      <c r="G35" s="238"/>
      <c r="H35" s="238"/>
      <c r="I35" s="16"/>
      <c r="J35" s="16"/>
      <c r="K35" s="16"/>
      <c r="L35" s="16"/>
      <c r="M35" s="16"/>
      <c r="N35" s="16"/>
      <c r="O35" s="16"/>
      <c r="P35" s="16"/>
    </row>
    <row r="36" spans="1:16" x14ac:dyDescent="0.2">
      <c r="A36" s="16"/>
      <c r="B36" s="16"/>
      <c r="C36" s="175" t="s">
        <v>15</v>
      </c>
      <c r="D36" s="175"/>
      <c r="E36" s="175"/>
      <c r="F36" s="175"/>
      <c r="G36" s="175"/>
      <c r="H36" s="175"/>
      <c r="I36" s="16"/>
      <c r="J36" s="16"/>
      <c r="K36" s="16"/>
      <c r="L36" s="16"/>
      <c r="M36" s="16"/>
      <c r="N36" s="16"/>
      <c r="O36" s="16"/>
      <c r="P36" s="16"/>
    </row>
    <row r="37" spans="1:16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84" t="str">
        <f>'Kops a'!A39</f>
        <v>Tāme sastādīta 2020. gada ________________</v>
      </c>
      <c r="B38" s="85"/>
      <c r="C38" s="85"/>
      <c r="D38" s="85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2">
      <c r="A40" s="1" t="s">
        <v>37</v>
      </c>
      <c r="B40" s="16"/>
      <c r="C40" s="238">
        <f>'Kops a'!C41:H41</f>
        <v>0</v>
      </c>
      <c r="D40" s="238"/>
      <c r="E40" s="238"/>
      <c r="F40" s="238"/>
      <c r="G40" s="238"/>
      <c r="H40" s="238"/>
      <c r="I40" s="16"/>
      <c r="J40" s="16"/>
      <c r="K40" s="16"/>
      <c r="L40" s="16"/>
      <c r="M40" s="16"/>
      <c r="N40" s="16"/>
      <c r="O40" s="16"/>
      <c r="P40" s="16"/>
    </row>
    <row r="41" spans="1:16" x14ac:dyDescent="0.2">
      <c r="A41" s="16"/>
      <c r="B41" s="16"/>
      <c r="C41" s="175" t="s">
        <v>15</v>
      </c>
      <c r="D41" s="175"/>
      <c r="E41" s="175"/>
      <c r="F41" s="175"/>
      <c r="G41" s="175"/>
      <c r="H41" s="175"/>
      <c r="I41" s="16"/>
      <c r="J41" s="16"/>
      <c r="K41" s="16"/>
      <c r="L41" s="16"/>
      <c r="M41" s="16"/>
      <c r="N41" s="16"/>
      <c r="O41" s="16"/>
      <c r="P41" s="16"/>
    </row>
    <row r="42" spans="1:16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84" t="s">
        <v>54</v>
      </c>
      <c r="B43" s="85"/>
      <c r="C43" s="89">
        <f>'Kops a'!C44</f>
        <v>0</v>
      </c>
      <c r="D43" s="49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</sheetData>
  <mergeCells count="22">
    <mergeCell ref="C41:H41"/>
    <mergeCell ref="C4:I4"/>
    <mergeCell ref="F12:K12"/>
    <mergeCell ref="A9:F9"/>
    <mergeCell ref="J9:M9"/>
    <mergeCell ref="D8:L8"/>
    <mergeCell ref="A32:K32"/>
    <mergeCell ref="C35:H35"/>
    <mergeCell ref="C36:H36"/>
    <mergeCell ref="C40:H40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31 I15:J31 D15:G31">
    <cfRule type="cellIs" dxfId="140" priority="27" operator="equal">
      <formula>0</formula>
    </cfRule>
  </conditionalFormatting>
  <conditionalFormatting sqref="N9:O9">
    <cfRule type="cellIs" dxfId="139" priority="26" operator="equal">
      <formula>0</formula>
    </cfRule>
  </conditionalFormatting>
  <conditionalFormatting sqref="A9:F9">
    <cfRule type="containsText" dxfId="138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7" priority="23" operator="equal">
      <formula>0</formula>
    </cfRule>
  </conditionalFormatting>
  <conditionalFormatting sqref="O10">
    <cfRule type="cellIs" dxfId="136" priority="22" operator="equal">
      <formula>"20__. gada __. _________"</formula>
    </cfRule>
  </conditionalFormatting>
  <conditionalFormatting sqref="A32:K32">
    <cfRule type="containsText" dxfId="135" priority="21" operator="containsText" text="Tiešās izmaksas kopā, t. sk. darba devēja sociālais nodoklis __.__% ">
      <formula>NOT(ISERROR(SEARCH("Tiešās izmaksas kopā, t. sk. darba devēja sociālais nodoklis __.__% ",A32)))</formula>
    </cfRule>
  </conditionalFormatting>
  <conditionalFormatting sqref="H14:H31 K14:P31 L32:P32">
    <cfRule type="cellIs" dxfId="134" priority="16" operator="equal">
      <formula>0</formula>
    </cfRule>
  </conditionalFormatting>
  <conditionalFormatting sqref="C4:I4">
    <cfRule type="cellIs" dxfId="133" priority="15" operator="equal">
      <formula>0</formula>
    </cfRule>
  </conditionalFormatting>
  <conditionalFormatting sqref="C15:C31">
    <cfRule type="cellIs" dxfId="132" priority="14" operator="equal">
      <formula>0</formula>
    </cfRule>
  </conditionalFormatting>
  <conditionalFormatting sqref="D5:L8">
    <cfRule type="cellIs" dxfId="131" priority="11" operator="equal">
      <formula>0</formula>
    </cfRule>
  </conditionalFormatting>
  <conditionalFormatting sqref="A14:B14 D14:G14">
    <cfRule type="cellIs" dxfId="130" priority="10" operator="equal">
      <formula>0</formula>
    </cfRule>
  </conditionalFormatting>
  <conditionalFormatting sqref="C14">
    <cfRule type="cellIs" dxfId="129" priority="9" operator="equal">
      <formula>0</formula>
    </cfRule>
  </conditionalFormatting>
  <conditionalFormatting sqref="I14:J14">
    <cfRule type="cellIs" dxfId="128" priority="8" operator="equal">
      <formula>0</formula>
    </cfRule>
  </conditionalFormatting>
  <conditionalFormatting sqref="P10">
    <cfRule type="cellIs" dxfId="127" priority="7" operator="equal">
      <formula>"20__. gada __. _________"</formula>
    </cfRule>
  </conditionalFormatting>
  <conditionalFormatting sqref="C40:H40">
    <cfRule type="cellIs" dxfId="126" priority="4" operator="equal">
      <formula>0</formula>
    </cfRule>
  </conditionalFormatting>
  <conditionalFormatting sqref="C35:H35">
    <cfRule type="cellIs" dxfId="125" priority="3" operator="equal">
      <formula>0</formula>
    </cfRule>
  </conditionalFormatting>
  <conditionalFormatting sqref="C40:H40 C43 C35:H35">
    <cfRule type="cellIs" dxfId="124" priority="2" operator="equal">
      <formula>0</formula>
    </cfRule>
  </conditionalFormatting>
  <conditionalFormatting sqref="D1">
    <cfRule type="cellIs" dxfId="123" priority="1" operator="equal">
      <formula>0</formula>
    </cfRule>
  </conditionalFormatting>
  <pageMargins left="0.7" right="0.7" top="0.75" bottom="0.75" header="0.3" footer="0.3"/>
  <pageSetup paperSize="9" scale="90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A5F45D83-914D-4306-B26D-4B74C3C819FC}">
            <xm:f>NOT(ISERROR(SEARCH("Tāme sastādīta ____. gada ___. ______________",A38)))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  <x14:conditionalFormatting xmlns:xm="http://schemas.microsoft.com/office/excel/2006/main">
          <x14:cfRule type="containsText" priority="5" operator="containsText" id="{A2E03CF5-E14D-4A31-8C34-6550548A72DB}">
            <xm:f>NOT(ISERROR(SEARCH("Sertifikāta Nr. _________________________________",A43)))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Z132"/>
  <sheetViews>
    <sheetView view="pageBreakPreview" topLeftCell="A88" zoomScale="60" zoomScaleNormal="100" workbookViewId="0">
      <selection activeCell="C19" sqref="C19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a'!A21</f>
        <v>7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221" t="s">
        <v>263</v>
      </c>
      <c r="D2" s="221"/>
      <c r="E2" s="221"/>
      <c r="F2" s="221"/>
      <c r="G2" s="221"/>
      <c r="H2" s="221"/>
      <c r="I2" s="221"/>
      <c r="J2" s="28"/>
    </row>
    <row r="3" spans="1:16" x14ac:dyDescent="0.2">
      <c r="A3" s="29"/>
      <c r="B3" s="29"/>
      <c r="C3" s="184" t="s">
        <v>17</v>
      </c>
      <c r="D3" s="184"/>
      <c r="E3" s="184"/>
      <c r="F3" s="184"/>
      <c r="G3" s="184"/>
      <c r="H3" s="184"/>
      <c r="I3" s="184"/>
      <c r="J3" s="29"/>
    </row>
    <row r="4" spans="1:16" x14ac:dyDescent="0.2">
      <c r="A4" s="29"/>
      <c r="B4" s="29"/>
      <c r="C4" s="222" t="s">
        <v>52</v>
      </c>
      <c r="D4" s="222"/>
      <c r="E4" s="222"/>
      <c r="F4" s="222"/>
      <c r="G4" s="222"/>
      <c r="H4" s="222"/>
      <c r="I4" s="222"/>
      <c r="J4" s="29"/>
    </row>
    <row r="5" spans="1:16" x14ac:dyDescent="0.2">
      <c r="A5" s="22"/>
      <c r="B5" s="22"/>
      <c r="C5" s="26" t="s">
        <v>5</v>
      </c>
      <c r="D5" s="235" t="str">
        <f>'Kops a'!D6</f>
        <v>DAUDZDZĪVOKĻU DZĪVOJAMĀ ĒKA</v>
      </c>
      <c r="E5" s="235"/>
      <c r="F5" s="235"/>
      <c r="G5" s="235"/>
      <c r="H5" s="235"/>
      <c r="I5" s="235"/>
      <c r="J5" s="235"/>
      <c r="K5" s="235"/>
      <c r="L5" s="235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235" t="str">
        <f>'Kops a'!D7</f>
        <v>ENERGOEFEKTIVITĀTES PAAUGSTINĀŠANA DAUDZDZĪVOKĻU DZĪVOJAMAI ĒKAI</v>
      </c>
      <c r="E6" s="235"/>
      <c r="F6" s="235"/>
      <c r="G6" s="235"/>
      <c r="H6" s="235"/>
      <c r="I6" s="235"/>
      <c r="J6" s="235"/>
      <c r="K6" s="235"/>
      <c r="L6" s="235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235" t="str">
        <f>'Kops a'!D8</f>
        <v>Jelgavas iela 20, Olaine</v>
      </c>
      <c r="E7" s="235"/>
      <c r="F7" s="235"/>
      <c r="G7" s="235"/>
      <c r="H7" s="235"/>
      <c r="I7" s="235"/>
      <c r="J7" s="235"/>
      <c r="K7" s="235"/>
      <c r="L7" s="235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235" t="str">
        <f>'Kops a'!D9</f>
        <v>AS OŪS 2020/26</v>
      </c>
      <c r="E8" s="235"/>
      <c r="F8" s="235"/>
      <c r="G8" s="235"/>
      <c r="H8" s="235"/>
      <c r="I8" s="235"/>
      <c r="J8" s="235"/>
      <c r="K8" s="235"/>
      <c r="L8" s="235"/>
      <c r="M8" s="16"/>
      <c r="N8" s="16"/>
      <c r="O8" s="16"/>
      <c r="P8" s="16"/>
    </row>
    <row r="9" spans="1:16" ht="11.25" customHeight="1" x14ac:dyDescent="0.2">
      <c r="A9" s="223" t="s">
        <v>327</v>
      </c>
      <c r="B9" s="223"/>
      <c r="C9" s="223"/>
      <c r="D9" s="223"/>
      <c r="E9" s="223"/>
      <c r="F9" s="223"/>
      <c r="G9" s="30"/>
      <c r="H9" s="30"/>
      <c r="I9" s="30"/>
      <c r="J9" s="227" t="s">
        <v>39</v>
      </c>
      <c r="K9" s="227"/>
      <c r="L9" s="227"/>
      <c r="M9" s="227"/>
      <c r="N9" s="234">
        <f>P120</f>
        <v>0</v>
      </c>
      <c r="O9" s="234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7"/>
      <c r="P10" s="86" t="str">
        <f>A126</f>
        <v>Tāme sastādīta 2020. gada ________________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95" t="s">
        <v>23</v>
      </c>
      <c r="B12" s="229" t="s">
        <v>40</v>
      </c>
      <c r="C12" s="225" t="s">
        <v>41</v>
      </c>
      <c r="D12" s="232" t="s">
        <v>42</v>
      </c>
      <c r="E12" s="236" t="s">
        <v>43</v>
      </c>
      <c r="F12" s="224" t="s">
        <v>44</v>
      </c>
      <c r="G12" s="225"/>
      <c r="H12" s="225"/>
      <c r="I12" s="225"/>
      <c r="J12" s="225"/>
      <c r="K12" s="226"/>
      <c r="L12" s="224" t="s">
        <v>45</v>
      </c>
      <c r="M12" s="225"/>
      <c r="N12" s="225"/>
      <c r="O12" s="225"/>
      <c r="P12" s="226"/>
    </row>
    <row r="13" spans="1:16" ht="126.75" customHeight="1" thickBot="1" x14ac:dyDescent="0.25">
      <c r="A13" s="228"/>
      <c r="B13" s="230"/>
      <c r="C13" s="231"/>
      <c r="D13" s="233"/>
      <c r="E13" s="23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ht="12.75" x14ac:dyDescent="0.2">
      <c r="A14" s="120"/>
      <c r="B14" s="121"/>
      <c r="C14" s="122" t="s">
        <v>264</v>
      </c>
      <c r="D14" s="123"/>
      <c r="E14" s="124"/>
      <c r="F14" s="66"/>
      <c r="G14" s="63"/>
      <c r="H14" s="63">
        <f>ROUND(F14*G14,2)</f>
        <v>0</v>
      </c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76.5" x14ac:dyDescent="0.2">
      <c r="A15" s="125">
        <v>1</v>
      </c>
      <c r="B15" s="112" t="s">
        <v>61</v>
      </c>
      <c r="C15" s="113" t="s">
        <v>265</v>
      </c>
      <c r="D15" s="112" t="s">
        <v>65</v>
      </c>
      <c r="E15" s="114">
        <v>24</v>
      </c>
      <c r="F15" s="66"/>
      <c r="G15" s="63"/>
      <c r="H15" s="46">
        <f t="shared" ref="H15:H79" si="0">ROUND(F15*G15,2)</f>
        <v>0</v>
      </c>
      <c r="I15" s="63"/>
      <c r="J15" s="63"/>
      <c r="K15" s="47">
        <f t="shared" ref="K15:K79" si="1">SUM(H15:J15)</f>
        <v>0</v>
      </c>
      <c r="L15" s="48">
        <f t="shared" ref="L15:L79" si="2">ROUND(E15*F15,2)</f>
        <v>0</v>
      </c>
      <c r="M15" s="46">
        <f t="shared" ref="M15:M79" si="3">ROUND(H15*E15,2)</f>
        <v>0</v>
      </c>
      <c r="N15" s="46">
        <f t="shared" ref="N15:N79" si="4">ROUND(I15*E15,2)</f>
        <v>0</v>
      </c>
      <c r="O15" s="46">
        <f t="shared" ref="O15:O79" si="5">ROUND(J15*E15,2)</f>
        <v>0</v>
      </c>
      <c r="P15" s="47">
        <f t="shared" ref="P15:P79" si="6">SUM(M15:O15)</f>
        <v>0</v>
      </c>
    </row>
    <row r="16" spans="1:16" ht="25.5" x14ac:dyDescent="0.2">
      <c r="A16" s="125">
        <v>2</v>
      </c>
      <c r="B16" s="112" t="s">
        <v>61</v>
      </c>
      <c r="C16" s="113" t="s">
        <v>266</v>
      </c>
      <c r="D16" s="112" t="s">
        <v>65</v>
      </c>
      <c r="E16" s="114">
        <v>24</v>
      </c>
      <c r="F16" s="66"/>
      <c r="G16" s="63"/>
      <c r="H16" s="46">
        <f t="shared" si="0"/>
        <v>0</v>
      </c>
      <c r="I16" s="63"/>
      <c r="J16" s="63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26" ht="25.5" x14ac:dyDescent="0.2">
      <c r="A17" s="125">
        <v>3</v>
      </c>
      <c r="B17" s="162" t="s">
        <v>61</v>
      </c>
      <c r="C17" s="166" t="s">
        <v>502</v>
      </c>
      <c r="D17" s="162" t="s">
        <v>65</v>
      </c>
      <c r="E17" s="167">
        <v>4</v>
      </c>
      <c r="F17" s="66"/>
      <c r="G17" s="63"/>
      <c r="H17" s="46"/>
      <c r="I17" s="63"/>
      <c r="J17" s="63"/>
      <c r="K17" s="47"/>
      <c r="L17" s="48"/>
      <c r="M17" s="46"/>
      <c r="N17" s="46"/>
      <c r="O17" s="46"/>
      <c r="P17" s="47"/>
    </row>
    <row r="18" spans="1:26" ht="38.25" x14ac:dyDescent="0.2">
      <c r="A18" s="125">
        <v>4</v>
      </c>
      <c r="B18" s="112" t="s">
        <v>61</v>
      </c>
      <c r="C18" s="113" t="s">
        <v>267</v>
      </c>
      <c r="D18" s="112" t="s">
        <v>65</v>
      </c>
      <c r="E18" s="114">
        <v>12</v>
      </c>
      <c r="F18" s="66"/>
      <c r="G18" s="63"/>
      <c r="H18" s="46">
        <f t="shared" si="0"/>
        <v>0</v>
      </c>
      <c r="I18" s="63"/>
      <c r="J18" s="63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26" ht="25.5" x14ac:dyDescent="0.2">
      <c r="A19" s="125">
        <v>5</v>
      </c>
      <c r="B19" s="112" t="s">
        <v>61</v>
      </c>
      <c r="C19" s="113" t="s">
        <v>268</v>
      </c>
      <c r="D19" s="112" t="s">
        <v>65</v>
      </c>
      <c r="E19" s="114">
        <v>6</v>
      </c>
      <c r="F19" s="66"/>
      <c r="G19" s="63"/>
      <c r="H19" s="46">
        <f t="shared" si="0"/>
        <v>0</v>
      </c>
      <c r="I19" s="63"/>
      <c r="J19" s="63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26" ht="25.5" x14ac:dyDescent="0.2">
      <c r="A20" s="126"/>
      <c r="B20" s="127"/>
      <c r="C20" s="99" t="s">
        <v>269</v>
      </c>
      <c r="D20" s="128"/>
      <c r="E20" s="129"/>
      <c r="F20" s="66"/>
      <c r="G20" s="63"/>
      <c r="H20" s="46">
        <f t="shared" si="0"/>
        <v>0</v>
      </c>
      <c r="I20" s="63"/>
      <c r="J20" s="63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26" ht="12.75" x14ac:dyDescent="0.2">
      <c r="A21" s="125">
        <v>1</v>
      </c>
      <c r="B21" s="112" t="s">
        <v>61</v>
      </c>
      <c r="C21" s="113" t="s">
        <v>270</v>
      </c>
      <c r="D21" s="112" t="s">
        <v>65</v>
      </c>
      <c r="E21" s="114">
        <v>5</v>
      </c>
      <c r="F21" s="66"/>
      <c r="G21" s="63"/>
      <c r="H21" s="46">
        <f t="shared" si="0"/>
        <v>0</v>
      </c>
      <c r="I21" s="63"/>
      <c r="J21" s="63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26" ht="12.75" x14ac:dyDescent="0.2">
      <c r="A22" s="125">
        <v>2</v>
      </c>
      <c r="B22" s="112" t="s">
        <v>61</v>
      </c>
      <c r="C22" s="113" t="s">
        <v>271</v>
      </c>
      <c r="D22" s="112" t="s">
        <v>74</v>
      </c>
      <c r="E22" s="114">
        <v>2.2000000000000002</v>
      </c>
      <c r="F22" s="66"/>
      <c r="G22" s="63"/>
      <c r="H22" s="46">
        <f t="shared" si="0"/>
        <v>0</v>
      </c>
      <c r="I22" s="63"/>
      <c r="J22" s="63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26" ht="25.5" x14ac:dyDescent="0.2">
      <c r="A23" s="125">
        <v>3</v>
      </c>
      <c r="B23" s="112" t="s">
        <v>61</v>
      </c>
      <c r="C23" s="113" t="s">
        <v>272</v>
      </c>
      <c r="D23" s="112" t="s">
        <v>74</v>
      </c>
      <c r="E23" s="114">
        <f>7.2*0.05*0.1+4.5*0.05*0.1</f>
        <v>5.850000000000001E-2</v>
      </c>
      <c r="F23" s="66"/>
      <c r="G23" s="63"/>
      <c r="H23" s="46">
        <f t="shared" si="0"/>
        <v>0</v>
      </c>
      <c r="I23" s="63"/>
      <c r="J23" s="63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26" ht="12.75" x14ac:dyDescent="0.2">
      <c r="A24" s="125">
        <v>4</v>
      </c>
      <c r="B24" s="112" t="s">
        <v>61</v>
      </c>
      <c r="C24" s="113" t="s">
        <v>273</v>
      </c>
      <c r="D24" s="112" t="s">
        <v>63</v>
      </c>
      <c r="E24" s="114">
        <v>3.6</v>
      </c>
      <c r="F24" s="66"/>
      <c r="G24" s="63"/>
      <c r="H24" s="46">
        <f t="shared" si="0"/>
        <v>0</v>
      </c>
      <c r="I24" s="63"/>
      <c r="J24" s="63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26" ht="25.5" x14ac:dyDescent="0.2">
      <c r="A25" s="125">
        <v>5</v>
      </c>
      <c r="B25" s="112" t="s">
        <v>61</v>
      </c>
      <c r="C25" s="113" t="s">
        <v>274</v>
      </c>
      <c r="D25" s="112" t="s">
        <v>63</v>
      </c>
      <c r="E25" s="114">
        <v>9</v>
      </c>
      <c r="F25" s="66"/>
      <c r="G25" s="63"/>
      <c r="H25" s="46">
        <f t="shared" si="0"/>
        <v>0</v>
      </c>
      <c r="I25" s="63"/>
      <c r="J25" s="63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26" ht="25.5" x14ac:dyDescent="0.2">
      <c r="A26" s="125">
        <v>1</v>
      </c>
      <c r="B26" s="112" t="s">
        <v>61</v>
      </c>
      <c r="C26" s="113" t="s">
        <v>275</v>
      </c>
      <c r="D26" s="112" t="s">
        <v>74</v>
      </c>
      <c r="E26" s="114">
        <v>0.7</v>
      </c>
      <c r="F26" s="66"/>
      <c r="G26" s="63"/>
      <c r="H26" s="46">
        <f t="shared" si="0"/>
        <v>0</v>
      </c>
      <c r="I26" s="63"/>
      <c r="J26" s="63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26" ht="38.25" x14ac:dyDescent="0.2">
      <c r="A27" s="125">
        <v>2</v>
      </c>
      <c r="B27" s="112" t="s">
        <v>61</v>
      </c>
      <c r="C27" s="113" t="s">
        <v>276</v>
      </c>
      <c r="D27" s="112" t="s">
        <v>65</v>
      </c>
      <c r="E27" s="114">
        <v>1</v>
      </c>
      <c r="F27" s="66"/>
      <c r="G27" s="63"/>
      <c r="H27" s="46">
        <f t="shared" si="0"/>
        <v>0</v>
      </c>
      <c r="I27" s="63"/>
      <c r="J27" s="63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26" ht="12.75" x14ac:dyDescent="0.2">
      <c r="A28" s="125">
        <v>3</v>
      </c>
      <c r="B28" s="112" t="s">
        <v>61</v>
      </c>
      <c r="C28" s="113" t="s">
        <v>277</v>
      </c>
      <c r="D28" s="112" t="s">
        <v>69</v>
      </c>
      <c r="E28" s="114">
        <v>1</v>
      </c>
      <c r="F28" s="66"/>
      <c r="G28" s="63"/>
      <c r="H28" s="46">
        <f t="shared" si="0"/>
        <v>0</v>
      </c>
      <c r="I28" s="63"/>
      <c r="J28" s="63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26" ht="25.5" x14ac:dyDescent="0.2">
      <c r="A29" s="126"/>
      <c r="B29" s="127"/>
      <c r="C29" s="99" t="s">
        <v>278</v>
      </c>
      <c r="D29" s="128"/>
      <c r="E29" s="129"/>
      <c r="F29" s="66"/>
      <c r="G29" s="63"/>
      <c r="H29" s="46">
        <f t="shared" si="0"/>
        <v>0</v>
      </c>
      <c r="I29" s="63"/>
      <c r="J29" s="63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26" ht="25.5" x14ac:dyDescent="0.2">
      <c r="A30" s="125">
        <v>1</v>
      </c>
      <c r="B30" s="112" t="s">
        <v>61</v>
      </c>
      <c r="C30" s="113" t="s">
        <v>279</v>
      </c>
      <c r="D30" s="112" t="s">
        <v>65</v>
      </c>
      <c r="E30" s="114">
        <v>22</v>
      </c>
      <c r="F30" s="66"/>
      <c r="G30" s="63"/>
      <c r="H30" s="46">
        <f t="shared" si="0"/>
        <v>0</v>
      </c>
      <c r="I30" s="63"/>
      <c r="J30" s="63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26" ht="25.5" x14ac:dyDescent="0.2">
      <c r="A31" s="165">
        <v>2</v>
      </c>
      <c r="B31" s="162" t="s">
        <v>61</v>
      </c>
      <c r="C31" s="166" t="s">
        <v>280</v>
      </c>
      <c r="D31" s="162" t="s">
        <v>74</v>
      </c>
      <c r="E31" s="167">
        <v>132</v>
      </c>
      <c r="F31" s="66"/>
      <c r="G31" s="63"/>
      <c r="H31" s="46">
        <f t="shared" si="0"/>
        <v>0</v>
      </c>
      <c r="I31" s="63"/>
      <c r="J31" s="63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  <c r="Q31" s="242"/>
      <c r="R31" s="243"/>
      <c r="S31" s="243"/>
      <c r="T31" s="243"/>
      <c r="U31" s="243"/>
      <c r="V31" s="243"/>
      <c r="W31" s="243"/>
      <c r="X31" s="243"/>
      <c r="Y31" s="243"/>
      <c r="Z31" s="243"/>
    </row>
    <row r="32" spans="1:26" ht="25.5" x14ac:dyDescent="0.2">
      <c r="A32" s="125">
        <v>3</v>
      </c>
      <c r="B32" s="112" t="s">
        <v>61</v>
      </c>
      <c r="C32" s="113" t="s">
        <v>281</v>
      </c>
      <c r="D32" s="112" t="s">
        <v>63</v>
      </c>
      <c r="E32" s="114">
        <v>215.6</v>
      </c>
      <c r="F32" s="66"/>
      <c r="G32" s="63"/>
      <c r="H32" s="46">
        <f t="shared" si="0"/>
        <v>0</v>
      </c>
      <c r="I32" s="63"/>
      <c r="J32" s="63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26" ht="12.75" x14ac:dyDescent="0.2">
      <c r="A33" s="125">
        <v>4</v>
      </c>
      <c r="B33" s="112" t="s">
        <v>61</v>
      </c>
      <c r="C33" s="113" t="s">
        <v>282</v>
      </c>
      <c r="D33" s="112" t="s">
        <v>74</v>
      </c>
      <c r="E33" s="114">
        <f>22*0.4*0.6</f>
        <v>5.28</v>
      </c>
      <c r="F33" s="66"/>
      <c r="G33" s="63"/>
      <c r="H33" s="46">
        <f t="shared" si="0"/>
        <v>0</v>
      </c>
      <c r="I33" s="63"/>
      <c r="J33" s="63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26" ht="25.5" x14ac:dyDescent="0.2">
      <c r="A34" s="125">
        <v>5</v>
      </c>
      <c r="B34" s="112" t="s">
        <v>61</v>
      </c>
      <c r="C34" s="113" t="s">
        <v>283</v>
      </c>
      <c r="D34" s="112" t="s">
        <v>69</v>
      </c>
      <c r="E34" s="114">
        <v>22</v>
      </c>
      <c r="F34" s="66"/>
      <c r="G34" s="63"/>
      <c r="H34" s="46">
        <f t="shared" si="0"/>
        <v>0</v>
      </c>
      <c r="I34" s="63"/>
      <c r="J34" s="63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26" ht="12.75" x14ac:dyDescent="0.2">
      <c r="A35" s="125">
        <v>6</v>
      </c>
      <c r="B35" s="112" t="s">
        <v>61</v>
      </c>
      <c r="C35" s="113" t="s">
        <v>284</v>
      </c>
      <c r="D35" s="112" t="s">
        <v>112</v>
      </c>
      <c r="E35" s="114">
        <v>1.6</v>
      </c>
      <c r="F35" s="66"/>
      <c r="G35" s="63"/>
      <c r="H35" s="46">
        <f t="shared" si="0"/>
        <v>0</v>
      </c>
      <c r="I35" s="63"/>
      <c r="J35" s="63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26" ht="25.5" x14ac:dyDescent="0.2">
      <c r="A36" s="125">
        <v>7</v>
      </c>
      <c r="B36" s="112" t="s">
        <v>61</v>
      </c>
      <c r="C36" s="113" t="s">
        <v>285</v>
      </c>
      <c r="D36" s="112" t="s">
        <v>74</v>
      </c>
      <c r="E36" s="114">
        <v>69.3</v>
      </c>
      <c r="F36" s="66"/>
      <c r="G36" s="63"/>
      <c r="H36" s="46">
        <f t="shared" si="0"/>
        <v>0</v>
      </c>
      <c r="I36" s="63"/>
      <c r="J36" s="63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26" ht="12.75" x14ac:dyDescent="0.2">
      <c r="A37" s="126"/>
      <c r="B37" s="127"/>
      <c r="C37" s="99" t="s">
        <v>286</v>
      </c>
      <c r="D37" s="128"/>
      <c r="E37" s="129"/>
      <c r="F37" s="66"/>
      <c r="G37" s="63"/>
      <c r="H37" s="46">
        <f t="shared" si="0"/>
        <v>0</v>
      </c>
      <c r="I37" s="63"/>
      <c r="J37" s="63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26" ht="38.25" x14ac:dyDescent="0.2">
      <c r="A38" s="125">
        <v>1</v>
      </c>
      <c r="B38" s="112" t="s">
        <v>61</v>
      </c>
      <c r="C38" s="171" t="s">
        <v>497</v>
      </c>
      <c r="D38" s="162" t="s">
        <v>74</v>
      </c>
      <c r="E38" s="114">
        <v>630</v>
      </c>
      <c r="F38" s="66"/>
      <c r="G38" s="63"/>
      <c r="H38" s="46">
        <f t="shared" si="0"/>
        <v>0</v>
      </c>
      <c r="I38" s="63"/>
      <c r="J38" s="63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  <c r="Q38" s="242"/>
      <c r="R38" s="243"/>
      <c r="S38" s="243"/>
      <c r="T38" s="243"/>
      <c r="U38" s="243"/>
      <c r="V38" s="243"/>
      <c r="W38" s="243"/>
      <c r="X38" s="243"/>
      <c r="Y38" s="243"/>
      <c r="Z38" s="243"/>
    </row>
    <row r="39" spans="1:26" ht="25.5" x14ac:dyDescent="0.2">
      <c r="A39" s="126"/>
      <c r="B39" s="127"/>
      <c r="C39" s="99" t="s">
        <v>287</v>
      </c>
      <c r="D39" s="128"/>
      <c r="E39" s="129"/>
      <c r="F39" s="66"/>
      <c r="G39" s="63"/>
      <c r="H39" s="46">
        <f t="shared" si="0"/>
        <v>0</v>
      </c>
      <c r="I39" s="63"/>
      <c r="J39" s="63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26" ht="12.75" x14ac:dyDescent="0.2">
      <c r="A40" s="125">
        <v>1</v>
      </c>
      <c r="B40" s="112" t="s">
        <v>61</v>
      </c>
      <c r="C40" s="113" t="s">
        <v>288</v>
      </c>
      <c r="D40" s="112" t="s">
        <v>74</v>
      </c>
      <c r="E40" s="114">
        <v>32.5</v>
      </c>
      <c r="F40" s="66"/>
      <c r="G40" s="63"/>
      <c r="H40" s="46">
        <f t="shared" si="0"/>
        <v>0</v>
      </c>
      <c r="I40" s="63"/>
      <c r="J40" s="63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26" ht="12.75" x14ac:dyDescent="0.2">
      <c r="A41" s="125">
        <v>2</v>
      </c>
      <c r="B41" s="112"/>
      <c r="C41" s="131" t="s">
        <v>199</v>
      </c>
      <c r="D41" s="112" t="s">
        <v>130</v>
      </c>
      <c r="E41" s="114">
        <f>E40*0.15</f>
        <v>4.875</v>
      </c>
      <c r="F41" s="66"/>
      <c r="G41" s="63"/>
      <c r="H41" s="46">
        <f t="shared" si="0"/>
        <v>0</v>
      </c>
      <c r="I41" s="63"/>
      <c r="J41" s="63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26" ht="12.75" x14ac:dyDescent="0.2">
      <c r="A42" s="125">
        <v>3</v>
      </c>
      <c r="B42" s="112"/>
      <c r="C42" s="131" t="s">
        <v>289</v>
      </c>
      <c r="D42" s="112" t="s">
        <v>135</v>
      </c>
      <c r="E42" s="114">
        <f>E40*5</f>
        <v>162.5</v>
      </c>
      <c r="F42" s="66"/>
      <c r="G42" s="63"/>
      <c r="H42" s="46">
        <f t="shared" si="0"/>
        <v>0</v>
      </c>
      <c r="I42" s="63"/>
      <c r="J42" s="63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26" ht="12.75" x14ac:dyDescent="0.2">
      <c r="A43" s="125">
        <v>4</v>
      </c>
      <c r="B43" s="112" t="s">
        <v>61</v>
      </c>
      <c r="C43" s="113" t="s">
        <v>290</v>
      </c>
      <c r="D43" s="112" t="s">
        <v>74</v>
      </c>
      <c r="E43" s="114">
        <f>E40</f>
        <v>32.5</v>
      </c>
      <c r="F43" s="66"/>
      <c r="G43" s="63"/>
      <c r="H43" s="46">
        <f t="shared" si="0"/>
        <v>0</v>
      </c>
      <c r="I43" s="63"/>
      <c r="J43" s="63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26" ht="25.5" x14ac:dyDescent="0.2">
      <c r="A44" s="125">
        <v>5</v>
      </c>
      <c r="B44" s="112"/>
      <c r="C44" s="169" t="s">
        <v>328</v>
      </c>
      <c r="D44" s="112" t="s">
        <v>74</v>
      </c>
      <c r="E44" s="114">
        <f>E43</f>
        <v>32.5</v>
      </c>
      <c r="F44" s="66"/>
      <c r="G44" s="63"/>
      <c r="H44" s="46">
        <f t="shared" si="0"/>
        <v>0</v>
      </c>
      <c r="I44" s="63"/>
      <c r="J44" s="63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  <c r="Q44" s="242"/>
      <c r="R44" s="243"/>
      <c r="S44" s="243"/>
      <c r="T44" s="243"/>
      <c r="U44" s="243"/>
      <c r="V44" s="243"/>
      <c r="W44" s="243"/>
      <c r="X44" s="243"/>
      <c r="Y44" s="243"/>
      <c r="Z44" s="243"/>
    </row>
    <row r="45" spans="1:26" ht="12.75" x14ac:dyDescent="0.2">
      <c r="A45" s="125">
        <v>6</v>
      </c>
      <c r="B45" s="112"/>
      <c r="C45" s="131" t="s">
        <v>199</v>
      </c>
      <c r="D45" s="112" t="s">
        <v>130</v>
      </c>
      <c r="E45" s="114">
        <f>E44*0.15</f>
        <v>4.875</v>
      </c>
      <c r="F45" s="66"/>
      <c r="G45" s="63"/>
      <c r="H45" s="46">
        <f t="shared" si="0"/>
        <v>0</v>
      </c>
      <c r="I45" s="63"/>
      <c r="J45" s="63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26" ht="12.75" x14ac:dyDescent="0.2">
      <c r="A46" s="125">
        <v>7</v>
      </c>
      <c r="B46" s="112"/>
      <c r="C46" s="131" t="s">
        <v>289</v>
      </c>
      <c r="D46" s="112" t="s">
        <v>135</v>
      </c>
      <c r="E46" s="114">
        <f>E43*5</f>
        <v>162.5</v>
      </c>
      <c r="F46" s="66"/>
      <c r="G46" s="63"/>
      <c r="H46" s="46">
        <f t="shared" si="0"/>
        <v>0</v>
      </c>
      <c r="I46" s="63"/>
      <c r="J46" s="63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26" ht="12.75" x14ac:dyDescent="0.2">
      <c r="A47" s="125">
        <v>8</v>
      </c>
      <c r="B47" s="112"/>
      <c r="C47" s="131" t="s">
        <v>292</v>
      </c>
      <c r="D47" s="112" t="s">
        <v>65</v>
      </c>
      <c r="E47" s="114">
        <f>ROUND(E40*7,0)</f>
        <v>228</v>
      </c>
      <c r="F47" s="66"/>
      <c r="G47" s="63"/>
      <c r="H47" s="46">
        <f t="shared" si="0"/>
        <v>0</v>
      </c>
      <c r="I47" s="63"/>
      <c r="J47" s="63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26" ht="12.75" x14ac:dyDescent="0.2">
      <c r="A48" s="125">
        <v>9</v>
      </c>
      <c r="B48" s="112" t="s">
        <v>61</v>
      </c>
      <c r="C48" s="130" t="s">
        <v>293</v>
      </c>
      <c r="D48" s="112" t="s">
        <v>74</v>
      </c>
      <c r="E48" s="114">
        <f>E40</f>
        <v>32.5</v>
      </c>
      <c r="F48" s="66"/>
      <c r="G48" s="63"/>
      <c r="H48" s="46">
        <f t="shared" si="0"/>
        <v>0</v>
      </c>
      <c r="I48" s="63"/>
      <c r="J48" s="63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26" ht="12.75" x14ac:dyDescent="0.2">
      <c r="A49" s="125">
        <v>10</v>
      </c>
      <c r="B49" s="112"/>
      <c r="C49" s="131" t="s">
        <v>199</v>
      </c>
      <c r="D49" s="112" t="s">
        <v>130</v>
      </c>
      <c r="E49" s="114">
        <f>E48*0.15</f>
        <v>4.875</v>
      </c>
      <c r="F49" s="66"/>
      <c r="G49" s="63"/>
      <c r="H49" s="46">
        <f t="shared" si="0"/>
        <v>0</v>
      </c>
      <c r="I49" s="63"/>
      <c r="J49" s="63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26" ht="12.75" x14ac:dyDescent="0.2">
      <c r="A50" s="125">
        <v>11</v>
      </c>
      <c r="B50" s="112"/>
      <c r="C50" s="131" t="s">
        <v>289</v>
      </c>
      <c r="D50" s="112" t="s">
        <v>135</v>
      </c>
      <c r="E50" s="114">
        <f>E48*5</f>
        <v>162.5</v>
      </c>
      <c r="F50" s="66"/>
      <c r="G50" s="63"/>
      <c r="H50" s="46">
        <f t="shared" si="0"/>
        <v>0</v>
      </c>
      <c r="I50" s="63"/>
      <c r="J50" s="63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26" ht="12.75" x14ac:dyDescent="0.2">
      <c r="A51" s="125">
        <v>12</v>
      </c>
      <c r="B51" s="112"/>
      <c r="C51" s="131" t="s">
        <v>294</v>
      </c>
      <c r="D51" s="112" t="s">
        <v>74</v>
      </c>
      <c r="E51" s="114">
        <f>E48*1.2</f>
        <v>39</v>
      </c>
      <c r="F51" s="66"/>
      <c r="G51" s="63"/>
      <c r="H51" s="46">
        <f t="shared" si="0"/>
        <v>0</v>
      </c>
      <c r="I51" s="63"/>
      <c r="J51" s="63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26" ht="12.75" x14ac:dyDescent="0.2">
      <c r="A52" s="125">
        <v>13</v>
      </c>
      <c r="B52" s="112"/>
      <c r="C52" s="131" t="s">
        <v>295</v>
      </c>
      <c r="D52" s="112" t="s">
        <v>63</v>
      </c>
      <c r="E52" s="114">
        <v>65</v>
      </c>
      <c r="F52" s="66"/>
      <c r="G52" s="63"/>
      <c r="H52" s="46">
        <f t="shared" si="0"/>
        <v>0</v>
      </c>
      <c r="I52" s="63"/>
      <c r="J52" s="63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26" ht="25.5" x14ac:dyDescent="0.2">
      <c r="A53" s="125">
        <v>14</v>
      </c>
      <c r="B53" s="112" t="s">
        <v>61</v>
      </c>
      <c r="C53" s="130" t="s">
        <v>296</v>
      </c>
      <c r="D53" s="112" t="s">
        <v>74</v>
      </c>
      <c r="E53" s="114">
        <f>E40</f>
        <v>32.5</v>
      </c>
      <c r="F53" s="66"/>
      <c r="G53" s="63"/>
      <c r="H53" s="46">
        <f t="shared" si="0"/>
        <v>0</v>
      </c>
      <c r="I53" s="63"/>
      <c r="J53" s="63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26" ht="12.75" x14ac:dyDescent="0.2">
      <c r="A54" s="125">
        <v>15</v>
      </c>
      <c r="B54" s="112"/>
      <c r="C54" s="131" t="s">
        <v>199</v>
      </c>
      <c r="D54" s="112" t="s">
        <v>130</v>
      </c>
      <c r="E54" s="114">
        <f>E53*0.15</f>
        <v>4.875</v>
      </c>
      <c r="F54" s="66"/>
      <c r="G54" s="63"/>
      <c r="H54" s="46">
        <f t="shared" si="0"/>
        <v>0</v>
      </c>
      <c r="I54" s="63"/>
      <c r="J54" s="63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26" ht="12.75" x14ac:dyDescent="0.2">
      <c r="A55" s="125">
        <v>16</v>
      </c>
      <c r="B55" s="112"/>
      <c r="C55" s="131" t="s">
        <v>297</v>
      </c>
      <c r="D55" s="112" t="s">
        <v>135</v>
      </c>
      <c r="E55" s="114">
        <f>E53*3.5</f>
        <v>113.75</v>
      </c>
      <c r="F55" s="66"/>
      <c r="G55" s="63"/>
      <c r="H55" s="46">
        <f t="shared" si="0"/>
        <v>0</v>
      </c>
      <c r="I55" s="63"/>
      <c r="J55" s="63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26" ht="12.75" x14ac:dyDescent="0.2">
      <c r="A56" s="125">
        <v>17</v>
      </c>
      <c r="B56" s="112" t="s">
        <v>61</v>
      </c>
      <c r="C56" s="113" t="s">
        <v>298</v>
      </c>
      <c r="D56" s="112" t="s">
        <v>74</v>
      </c>
      <c r="E56" s="114">
        <f>13</f>
        <v>13</v>
      </c>
      <c r="F56" s="66"/>
      <c r="G56" s="63"/>
      <c r="H56" s="46">
        <f t="shared" si="0"/>
        <v>0</v>
      </c>
      <c r="I56" s="63"/>
      <c r="J56" s="63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26" ht="12.75" x14ac:dyDescent="0.2">
      <c r="A57" s="125">
        <v>18</v>
      </c>
      <c r="B57" s="112" t="s">
        <v>61</v>
      </c>
      <c r="C57" s="113" t="s">
        <v>273</v>
      </c>
      <c r="D57" s="112" t="s">
        <v>63</v>
      </c>
      <c r="E57" s="114">
        <v>65</v>
      </c>
      <c r="F57" s="66"/>
      <c r="G57" s="63"/>
      <c r="H57" s="46">
        <f t="shared" si="0"/>
        <v>0</v>
      </c>
      <c r="I57" s="63"/>
      <c r="J57" s="63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26" ht="25.5" x14ac:dyDescent="0.2">
      <c r="A58" s="125">
        <v>19</v>
      </c>
      <c r="B58" s="112" t="s">
        <v>61</v>
      </c>
      <c r="C58" s="113" t="s">
        <v>299</v>
      </c>
      <c r="D58" s="112" t="s">
        <v>74</v>
      </c>
      <c r="E58" s="114">
        <v>32.5</v>
      </c>
      <c r="F58" s="66"/>
      <c r="G58" s="63"/>
      <c r="H58" s="46">
        <f t="shared" si="0"/>
        <v>0</v>
      </c>
      <c r="I58" s="63"/>
      <c r="J58" s="63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26" ht="25.5" x14ac:dyDescent="0.2">
      <c r="A59" s="126"/>
      <c r="B59" s="127"/>
      <c r="C59" s="99" t="s">
        <v>300</v>
      </c>
      <c r="D59" s="128"/>
      <c r="E59" s="129"/>
      <c r="F59" s="66"/>
      <c r="G59" s="63"/>
      <c r="H59" s="46">
        <f t="shared" si="0"/>
        <v>0</v>
      </c>
      <c r="I59" s="63"/>
      <c r="J59" s="63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26" ht="12.75" x14ac:dyDescent="0.2">
      <c r="A60" s="125">
        <v>1</v>
      </c>
      <c r="B60" s="112" t="s">
        <v>61</v>
      </c>
      <c r="C60" s="113" t="s">
        <v>288</v>
      </c>
      <c r="D60" s="112" t="s">
        <v>74</v>
      </c>
      <c r="E60" s="114">
        <v>32.5</v>
      </c>
      <c r="F60" s="66"/>
      <c r="G60" s="63"/>
      <c r="H60" s="46">
        <f t="shared" si="0"/>
        <v>0</v>
      </c>
      <c r="I60" s="63"/>
      <c r="J60" s="63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26" ht="12.75" x14ac:dyDescent="0.2">
      <c r="A61" s="125">
        <v>2</v>
      </c>
      <c r="B61" s="112"/>
      <c r="C61" s="131" t="s">
        <v>199</v>
      </c>
      <c r="D61" s="112" t="s">
        <v>130</v>
      </c>
      <c r="E61" s="114">
        <f>E60*0.15</f>
        <v>4.875</v>
      </c>
      <c r="F61" s="66"/>
      <c r="G61" s="63"/>
      <c r="H61" s="46">
        <f t="shared" si="0"/>
        <v>0</v>
      </c>
      <c r="I61" s="63"/>
      <c r="J61" s="63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26" ht="12.75" x14ac:dyDescent="0.2">
      <c r="A62" s="125">
        <v>3</v>
      </c>
      <c r="B62" s="112"/>
      <c r="C62" s="131" t="s">
        <v>289</v>
      </c>
      <c r="D62" s="112" t="s">
        <v>135</v>
      </c>
      <c r="E62" s="114">
        <f>E60*5</f>
        <v>162.5</v>
      </c>
      <c r="F62" s="66"/>
      <c r="G62" s="63"/>
      <c r="H62" s="46">
        <f t="shared" si="0"/>
        <v>0</v>
      </c>
      <c r="I62" s="63"/>
      <c r="J62" s="63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26" ht="12.75" x14ac:dyDescent="0.2">
      <c r="A63" s="125">
        <v>4</v>
      </c>
      <c r="B63" s="112" t="s">
        <v>61</v>
      </c>
      <c r="C63" s="113" t="s">
        <v>290</v>
      </c>
      <c r="D63" s="112" t="s">
        <v>74</v>
      </c>
      <c r="E63" s="114">
        <f>E60</f>
        <v>32.5</v>
      </c>
      <c r="F63" s="66"/>
      <c r="G63" s="63"/>
      <c r="H63" s="46">
        <f t="shared" si="0"/>
        <v>0</v>
      </c>
      <c r="I63" s="63"/>
      <c r="J63" s="63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26" ht="25.5" x14ac:dyDescent="0.2">
      <c r="A64" s="125">
        <v>5</v>
      </c>
      <c r="B64" s="112"/>
      <c r="C64" s="169" t="s">
        <v>291</v>
      </c>
      <c r="D64" s="112" t="s">
        <v>74</v>
      </c>
      <c r="E64" s="114">
        <f>E63</f>
        <v>32.5</v>
      </c>
      <c r="F64" s="66"/>
      <c r="G64" s="63"/>
      <c r="H64" s="46">
        <f t="shared" si="0"/>
        <v>0</v>
      </c>
      <c r="I64" s="63"/>
      <c r="J64" s="63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  <c r="Q64" s="242"/>
      <c r="R64" s="243"/>
      <c r="S64" s="243"/>
      <c r="T64" s="243"/>
      <c r="U64" s="243"/>
      <c r="V64" s="243"/>
      <c r="W64" s="243"/>
      <c r="X64" s="243"/>
      <c r="Y64" s="243"/>
      <c r="Z64" s="243"/>
    </row>
    <row r="65" spans="1:16" ht="12.75" x14ac:dyDescent="0.2">
      <c r="A65" s="125">
        <v>6</v>
      </c>
      <c r="B65" s="112"/>
      <c r="C65" s="131" t="s">
        <v>199</v>
      </c>
      <c r="D65" s="112" t="s">
        <v>130</v>
      </c>
      <c r="E65" s="114">
        <f>E64*0.15</f>
        <v>4.875</v>
      </c>
      <c r="F65" s="66"/>
      <c r="G65" s="63"/>
      <c r="H65" s="46">
        <f t="shared" si="0"/>
        <v>0</v>
      </c>
      <c r="I65" s="63"/>
      <c r="J65" s="63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ht="12.75" x14ac:dyDescent="0.2">
      <c r="A66" s="125">
        <v>7</v>
      </c>
      <c r="B66" s="112"/>
      <c r="C66" s="131" t="s">
        <v>289</v>
      </c>
      <c r="D66" s="112" t="s">
        <v>135</v>
      </c>
      <c r="E66" s="114">
        <f>E63*5</f>
        <v>162.5</v>
      </c>
      <c r="F66" s="66"/>
      <c r="G66" s="63"/>
      <c r="H66" s="46">
        <f t="shared" si="0"/>
        <v>0</v>
      </c>
      <c r="I66" s="63"/>
      <c r="J66" s="63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ht="12.75" x14ac:dyDescent="0.2">
      <c r="A67" s="125">
        <v>8</v>
      </c>
      <c r="B67" s="112"/>
      <c r="C67" s="131" t="s">
        <v>292</v>
      </c>
      <c r="D67" s="112" t="s">
        <v>65</v>
      </c>
      <c r="E67" s="114">
        <f>ROUND(E60*7,0)</f>
        <v>228</v>
      </c>
      <c r="F67" s="66"/>
      <c r="G67" s="63"/>
      <c r="H67" s="46">
        <f t="shared" si="0"/>
        <v>0</v>
      </c>
      <c r="I67" s="63"/>
      <c r="J67" s="63"/>
      <c r="K67" s="47">
        <f t="shared" si="1"/>
        <v>0</v>
      </c>
      <c r="L67" s="48">
        <f t="shared" si="2"/>
        <v>0</v>
      </c>
      <c r="M67" s="46">
        <f t="shared" si="3"/>
        <v>0</v>
      </c>
      <c r="N67" s="46">
        <f t="shared" si="4"/>
        <v>0</v>
      </c>
      <c r="O67" s="46">
        <f t="shared" si="5"/>
        <v>0</v>
      </c>
      <c r="P67" s="47">
        <f t="shared" si="6"/>
        <v>0</v>
      </c>
    </row>
    <row r="68" spans="1:16" ht="12.75" x14ac:dyDescent="0.2">
      <c r="A68" s="125">
        <v>9</v>
      </c>
      <c r="B68" s="112" t="s">
        <v>61</v>
      </c>
      <c r="C68" s="130" t="s">
        <v>293</v>
      </c>
      <c r="D68" s="112" t="s">
        <v>74</v>
      </c>
      <c r="E68" s="114">
        <f>E60</f>
        <v>32.5</v>
      </c>
      <c r="F68" s="66"/>
      <c r="G68" s="63"/>
      <c r="H68" s="46">
        <f t="shared" si="0"/>
        <v>0</v>
      </c>
      <c r="I68" s="63"/>
      <c r="J68" s="63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ht="12.75" x14ac:dyDescent="0.2">
      <c r="A69" s="125">
        <v>10</v>
      </c>
      <c r="B69" s="112"/>
      <c r="C69" s="131" t="s">
        <v>199</v>
      </c>
      <c r="D69" s="112" t="s">
        <v>130</v>
      </c>
      <c r="E69" s="114">
        <f>E68*0.15</f>
        <v>4.875</v>
      </c>
      <c r="F69" s="66"/>
      <c r="G69" s="63"/>
      <c r="H69" s="46">
        <f t="shared" si="0"/>
        <v>0</v>
      </c>
      <c r="I69" s="63"/>
      <c r="J69" s="63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ht="12.75" x14ac:dyDescent="0.2">
      <c r="A70" s="125">
        <v>11</v>
      </c>
      <c r="B70" s="112"/>
      <c r="C70" s="131" t="s">
        <v>289</v>
      </c>
      <c r="D70" s="112" t="s">
        <v>135</v>
      </c>
      <c r="E70" s="114">
        <f>E68*5</f>
        <v>162.5</v>
      </c>
      <c r="F70" s="66"/>
      <c r="G70" s="63"/>
      <c r="H70" s="46">
        <f t="shared" si="0"/>
        <v>0</v>
      </c>
      <c r="I70" s="63"/>
      <c r="J70" s="63"/>
      <c r="K70" s="47">
        <f t="shared" si="1"/>
        <v>0</v>
      </c>
      <c r="L70" s="48">
        <f t="shared" si="2"/>
        <v>0</v>
      </c>
      <c r="M70" s="46">
        <f t="shared" si="3"/>
        <v>0</v>
      </c>
      <c r="N70" s="46">
        <f t="shared" si="4"/>
        <v>0</v>
      </c>
      <c r="O70" s="46">
        <f t="shared" si="5"/>
        <v>0</v>
      </c>
      <c r="P70" s="47">
        <f t="shared" si="6"/>
        <v>0</v>
      </c>
    </row>
    <row r="71" spans="1:16" ht="12.75" x14ac:dyDescent="0.2">
      <c r="A71" s="125">
        <v>12</v>
      </c>
      <c r="B71" s="112"/>
      <c r="C71" s="131" t="s">
        <v>294</v>
      </c>
      <c r="D71" s="112" t="s">
        <v>74</v>
      </c>
      <c r="E71" s="114">
        <f>E68*1.2</f>
        <v>39</v>
      </c>
      <c r="F71" s="66"/>
      <c r="G71" s="63"/>
      <c r="H71" s="46">
        <f t="shared" si="0"/>
        <v>0</v>
      </c>
      <c r="I71" s="63"/>
      <c r="J71" s="63"/>
      <c r="K71" s="47">
        <f t="shared" si="1"/>
        <v>0</v>
      </c>
      <c r="L71" s="48">
        <f t="shared" si="2"/>
        <v>0</v>
      </c>
      <c r="M71" s="46">
        <f t="shared" si="3"/>
        <v>0</v>
      </c>
      <c r="N71" s="46">
        <f t="shared" si="4"/>
        <v>0</v>
      </c>
      <c r="O71" s="46">
        <f t="shared" si="5"/>
        <v>0</v>
      </c>
      <c r="P71" s="47">
        <f t="shared" si="6"/>
        <v>0</v>
      </c>
    </row>
    <row r="72" spans="1:16" ht="12.75" x14ac:dyDescent="0.2">
      <c r="A72" s="125">
        <v>13</v>
      </c>
      <c r="B72" s="112"/>
      <c r="C72" s="131" t="s">
        <v>295</v>
      </c>
      <c r="D72" s="112" t="s">
        <v>63</v>
      </c>
      <c r="E72" s="114">
        <v>65</v>
      </c>
      <c r="F72" s="66"/>
      <c r="G72" s="63"/>
      <c r="H72" s="46">
        <f t="shared" si="0"/>
        <v>0</v>
      </c>
      <c r="I72" s="63"/>
      <c r="J72" s="63"/>
      <c r="K72" s="47">
        <f t="shared" si="1"/>
        <v>0</v>
      </c>
      <c r="L72" s="48">
        <f t="shared" si="2"/>
        <v>0</v>
      </c>
      <c r="M72" s="46">
        <f t="shared" si="3"/>
        <v>0</v>
      </c>
      <c r="N72" s="46">
        <f t="shared" si="4"/>
        <v>0</v>
      </c>
      <c r="O72" s="46">
        <f t="shared" si="5"/>
        <v>0</v>
      </c>
      <c r="P72" s="47">
        <f t="shared" si="6"/>
        <v>0</v>
      </c>
    </row>
    <row r="73" spans="1:16" ht="25.5" x14ac:dyDescent="0.2">
      <c r="A73" s="125">
        <v>14</v>
      </c>
      <c r="B73" s="112" t="s">
        <v>61</v>
      </c>
      <c r="C73" s="130" t="s">
        <v>296</v>
      </c>
      <c r="D73" s="112" t="s">
        <v>74</v>
      </c>
      <c r="E73" s="114">
        <f>E60</f>
        <v>32.5</v>
      </c>
      <c r="F73" s="66"/>
      <c r="G73" s="63"/>
      <c r="H73" s="46">
        <f t="shared" si="0"/>
        <v>0</v>
      </c>
      <c r="I73" s="63"/>
      <c r="J73" s="63"/>
      <c r="K73" s="47">
        <f t="shared" si="1"/>
        <v>0</v>
      </c>
      <c r="L73" s="48">
        <f t="shared" si="2"/>
        <v>0</v>
      </c>
      <c r="M73" s="46">
        <f t="shared" si="3"/>
        <v>0</v>
      </c>
      <c r="N73" s="46">
        <f t="shared" si="4"/>
        <v>0</v>
      </c>
      <c r="O73" s="46">
        <f t="shared" si="5"/>
        <v>0</v>
      </c>
      <c r="P73" s="47">
        <f t="shared" si="6"/>
        <v>0</v>
      </c>
    </row>
    <row r="74" spans="1:16" ht="12.75" x14ac:dyDescent="0.2">
      <c r="A74" s="125">
        <v>15</v>
      </c>
      <c r="B74" s="112"/>
      <c r="C74" s="131" t="s">
        <v>199</v>
      </c>
      <c r="D74" s="112" t="s">
        <v>130</v>
      </c>
      <c r="E74" s="114">
        <f>E73*0.15</f>
        <v>4.875</v>
      </c>
      <c r="F74" s="66"/>
      <c r="G74" s="63"/>
      <c r="H74" s="46">
        <f t="shared" si="0"/>
        <v>0</v>
      </c>
      <c r="I74" s="63"/>
      <c r="J74" s="63"/>
      <c r="K74" s="47">
        <f t="shared" si="1"/>
        <v>0</v>
      </c>
      <c r="L74" s="48">
        <f t="shared" si="2"/>
        <v>0</v>
      </c>
      <c r="M74" s="46">
        <f t="shared" si="3"/>
        <v>0</v>
      </c>
      <c r="N74" s="46">
        <f t="shared" si="4"/>
        <v>0</v>
      </c>
      <c r="O74" s="46">
        <f t="shared" si="5"/>
        <v>0</v>
      </c>
      <c r="P74" s="47">
        <f t="shared" si="6"/>
        <v>0</v>
      </c>
    </row>
    <row r="75" spans="1:16" ht="12.75" x14ac:dyDescent="0.2">
      <c r="A75" s="125">
        <v>16</v>
      </c>
      <c r="B75" s="112"/>
      <c r="C75" s="131" t="s">
        <v>297</v>
      </c>
      <c r="D75" s="112" t="s">
        <v>135</v>
      </c>
      <c r="E75" s="114">
        <f>E73*3.5</f>
        <v>113.75</v>
      </c>
      <c r="F75" s="66"/>
      <c r="G75" s="63"/>
      <c r="H75" s="46">
        <f t="shared" si="0"/>
        <v>0</v>
      </c>
      <c r="I75" s="63"/>
      <c r="J75" s="63"/>
      <c r="K75" s="47">
        <f t="shared" si="1"/>
        <v>0</v>
      </c>
      <c r="L75" s="48">
        <f t="shared" si="2"/>
        <v>0</v>
      </c>
      <c r="M75" s="46">
        <f t="shared" si="3"/>
        <v>0</v>
      </c>
      <c r="N75" s="46">
        <f t="shared" si="4"/>
        <v>0</v>
      </c>
      <c r="O75" s="46">
        <f t="shared" si="5"/>
        <v>0</v>
      </c>
      <c r="P75" s="47">
        <f t="shared" si="6"/>
        <v>0</v>
      </c>
    </row>
    <row r="76" spans="1:16" ht="12.75" x14ac:dyDescent="0.2">
      <c r="A76" s="125">
        <v>17</v>
      </c>
      <c r="B76" s="112" t="s">
        <v>61</v>
      </c>
      <c r="C76" s="113" t="s">
        <v>298</v>
      </c>
      <c r="D76" s="112" t="s">
        <v>74</v>
      </c>
      <c r="E76" s="114">
        <f>13</f>
        <v>13</v>
      </c>
      <c r="F76" s="66"/>
      <c r="G76" s="63"/>
      <c r="H76" s="46">
        <f t="shared" si="0"/>
        <v>0</v>
      </c>
      <c r="I76" s="63"/>
      <c r="J76" s="63"/>
      <c r="K76" s="47">
        <f t="shared" si="1"/>
        <v>0</v>
      </c>
      <c r="L76" s="48">
        <f t="shared" si="2"/>
        <v>0</v>
      </c>
      <c r="M76" s="46">
        <f t="shared" si="3"/>
        <v>0</v>
      </c>
      <c r="N76" s="46">
        <f t="shared" si="4"/>
        <v>0</v>
      </c>
      <c r="O76" s="46">
        <f t="shared" si="5"/>
        <v>0</v>
      </c>
      <c r="P76" s="47">
        <f t="shared" si="6"/>
        <v>0</v>
      </c>
    </row>
    <row r="77" spans="1:16" ht="12.75" x14ac:dyDescent="0.2">
      <c r="A77" s="125">
        <v>18</v>
      </c>
      <c r="B77" s="112" t="s">
        <v>61</v>
      </c>
      <c r="C77" s="113" t="s">
        <v>273</v>
      </c>
      <c r="D77" s="112" t="s">
        <v>63</v>
      </c>
      <c r="E77" s="114">
        <v>65</v>
      </c>
      <c r="F77" s="66"/>
      <c r="G77" s="63"/>
      <c r="H77" s="46">
        <f t="shared" si="0"/>
        <v>0</v>
      </c>
      <c r="I77" s="63"/>
      <c r="J77" s="63"/>
      <c r="K77" s="47">
        <f t="shared" si="1"/>
        <v>0</v>
      </c>
      <c r="L77" s="48">
        <f t="shared" si="2"/>
        <v>0</v>
      </c>
      <c r="M77" s="46">
        <f t="shared" si="3"/>
        <v>0</v>
      </c>
      <c r="N77" s="46">
        <f t="shared" si="4"/>
        <v>0</v>
      </c>
      <c r="O77" s="46">
        <f t="shared" si="5"/>
        <v>0</v>
      </c>
      <c r="P77" s="47">
        <f t="shared" si="6"/>
        <v>0</v>
      </c>
    </row>
    <row r="78" spans="1:16" ht="25.5" x14ac:dyDescent="0.2">
      <c r="A78" s="125">
        <v>19</v>
      </c>
      <c r="B78" s="112" t="s">
        <v>61</v>
      </c>
      <c r="C78" s="113" t="s">
        <v>299</v>
      </c>
      <c r="D78" s="112" t="s">
        <v>74</v>
      </c>
      <c r="E78" s="114">
        <v>39</v>
      </c>
      <c r="F78" s="66"/>
      <c r="G78" s="63"/>
      <c r="H78" s="46">
        <f t="shared" si="0"/>
        <v>0</v>
      </c>
      <c r="I78" s="63"/>
      <c r="J78" s="63"/>
      <c r="K78" s="47">
        <f t="shared" si="1"/>
        <v>0</v>
      </c>
      <c r="L78" s="48">
        <f t="shared" si="2"/>
        <v>0</v>
      </c>
      <c r="M78" s="46">
        <f t="shared" si="3"/>
        <v>0</v>
      </c>
      <c r="N78" s="46">
        <f t="shared" si="4"/>
        <v>0</v>
      </c>
      <c r="O78" s="46">
        <f t="shared" si="5"/>
        <v>0</v>
      </c>
      <c r="P78" s="47">
        <f t="shared" si="6"/>
        <v>0</v>
      </c>
    </row>
    <row r="79" spans="1:16" ht="12.75" x14ac:dyDescent="0.2">
      <c r="A79" s="126"/>
      <c r="B79" s="127"/>
      <c r="C79" s="99" t="s">
        <v>301</v>
      </c>
      <c r="D79" s="128"/>
      <c r="E79" s="129"/>
      <c r="F79" s="66"/>
      <c r="G79" s="63"/>
      <c r="H79" s="46">
        <f t="shared" si="0"/>
        <v>0</v>
      </c>
      <c r="I79" s="63"/>
      <c r="J79" s="63"/>
      <c r="K79" s="47">
        <f t="shared" si="1"/>
        <v>0</v>
      </c>
      <c r="L79" s="48">
        <f t="shared" si="2"/>
        <v>0</v>
      </c>
      <c r="M79" s="46">
        <f t="shared" si="3"/>
        <v>0</v>
      </c>
      <c r="N79" s="46">
        <f t="shared" si="4"/>
        <v>0</v>
      </c>
      <c r="O79" s="46">
        <f t="shared" si="5"/>
        <v>0</v>
      </c>
      <c r="P79" s="47">
        <f t="shared" si="6"/>
        <v>0</v>
      </c>
    </row>
    <row r="80" spans="1:16" ht="12.75" x14ac:dyDescent="0.2">
      <c r="A80" s="125">
        <v>1</v>
      </c>
      <c r="B80" s="112" t="s">
        <v>61</v>
      </c>
      <c r="C80" s="113" t="s">
        <v>288</v>
      </c>
      <c r="D80" s="112" t="s">
        <v>74</v>
      </c>
      <c r="E80" s="114">
        <v>5.5</v>
      </c>
      <c r="F80" s="66"/>
      <c r="G80" s="63"/>
      <c r="H80" s="46">
        <f t="shared" ref="H80:H119" si="7">ROUND(F80*G80,2)</f>
        <v>0</v>
      </c>
      <c r="I80" s="63"/>
      <c r="J80" s="63"/>
      <c r="K80" s="47">
        <f t="shared" ref="K80:K119" si="8">SUM(H80:J80)</f>
        <v>0</v>
      </c>
      <c r="L80" s="48">
        <f t="shared" ref="L80:L119" si="9">ROUND(E80*F80,2)</f>
        <v>0</v>
      </c>
      <c r="M80" s="46">
        <f t="shared" ref="M80:M119" si="10">ROUND(H80*E80,2)</f>
        <v>0</v>
      </c>
      <c r="N80" s="46">
        <f t="shared" ref="N80:N119" si="11">ROUND(I80*E80,2)</f>
        <v>0</v>
      </c>
      <c r="O80" s="46">
        <f t="shared" ref="O80:O119" si="12">ROUND(J80*E80,2)</f>
        <v>0</v>
      </c>
      <c r="P80" s="47">
        <f t="shared" ref="P80:P119" si="13">SUM(M80:O80)</f>
        <v>0</v>
      </c>
    </row>
    <row r="81" spans="1:16" ht="12.75" x14ac:dyDescent="0.2">
      <c r="A81" s="125">
        <v>2</v>
      </c>
      <c r="B81" s="112"/>
      <c r="C81" s="131" t="s">
        <v>199</v>
      </c>
      <c r="D81" s="112" t="s">
        <v>130</v>
      </c>
      <c r="E81" s="114">
        <f>E80*0.15</f>
        <v>0.82499999999999996</v>
      </c>
      <c r="F81" s="66"/>
      <c r="G81" s="63"/>
      <c r="H81" s="46">
        <f t="shared" si="7"/>
        <v>0</v>
      </c>
      <c r="I81" s="63"/>
      <c r="J81" s="63"/>
      <c r="K81" s="47">
        <f t="shared" si="8"/>
        <v>0</v>
      </c>
      <c r="L81" s="48">
        <f t="shared" si="9"/>
        <v>0</v>
      </c>
      <c r="M81" s="46">
        <f t="shared" si="10"/>
        <v>0</v>
      </c>
      <c r="N81" s="46">
        <f t="shared" si="11"/>
        <v>0</v>
      </c>
      <c r="O81" s="46">
        <f t="shared" si="12"/>
        <v>0</v>
      </c>
      <c r="P81" s="47">
        <f t="shared" si="13"/>
        <v>0</v>
      </c>
    </row>
    <row r="82" spans="1:16" ht="12.75" x14ac:dyDescent="0.2">
      <c r="A82" s="125">
        <v>3</v>
      </c>
      <c r="B82" s="112"/>
      <c r="C82" s="131" t="s">
        <v>289</v>
      </c>
      <c r="D82" s="112" t="s">
        <v>135</v>
      </c>
      <c r="E82" s="114">
        <f>E80*5</f>
        <v>27.5</v>
      </c>
      <c r="F82" s="66"/>
      <c r="G82" s="63"/>
      <c r="H82" s="46">
        <f t="shared" si="7"/>
        <v>0</v>
      </c>
      <c r="I82" s="63"/>
      <c r="J82" s="63"/>
      <c r="K82" s="47">
        <f t="shared" si="8"/>
        <v>0</v>
      </c>
      <c r="L82" s="48">
        <f t="shared" si="9"/>
        <v>0</v>
      </c>
      <c r="M82" s="46">
        <f t="shared" si="10"/>
        <v>0</v>
      </c>
      <c r="N82" s="46">
        <f t="shared" si="11"/>
        <v>0</v>
      </c>
      <c r="O82" s="46">
        <f t="shared" si="12"/>
        <v>0</v>
      </c>
      <c r="P82" s="47">
        <f t="shared" si="13"/>
        <v>0</v>
      </c>
    </row>
    <row r="83" spans="1:16" ht="12.75" x14ac:dyDescent="0.2">
      <c r="A83" s="125">
        <v>4</v>
      </c>
      <c r="B83" s="112" t="s">
        <v>61</v>
      </c>
      <c r="C83" s="113" t="s">
        <v>290</v>
      </c>
      <c r="D83" s="112" t="s">
        <v>74</v>
      </c>
      <c r="E83" s="114">
        <f>E80</f>
        <v>5.5</v>
      </c>
      <c r="F83" s="66"/>
      <c r="G83" s="63"/>
      <c r="H83" s="46">
        <f t="shared" si="7"/>
        <v>0</v>
      </c>
      <c r="I83" s="63"/>
      <c r="J83" s="63"/>
      <c r="K83" s="47">
        <f t="shared" si="8"/>
        <v>0</v>
      </c>
      <c r="L83" s="48">
        <f t="shared" si="9"/>
        <v>0</v>
      </c>
      <c r="M83" s="46">
        <f t="shared" si="10"/>
        <v>0</v>
      </c>
      <c r="N83" s="46">
        <f t="shared" si="11"/>
        <v>0</v>
      </c>
      <c r="O83" s="46">
        <f t="shared" si="12"/>
        <v>0</v>
      </c>
      <c r="P83" s="47">
        <f t="shared" si="13"/>
        <v>0</v>
      </c>
    </row>
    <row r="84" spans="1:16" ht="25.5" x14ac:dyDescent="0.2">
      <c r="A84" s="125">
        <v>5</v>
      </c>
      <c r="B84" s="112"/>
      <c r="C84" s="169" t="s">
        <v>498</v>
      </c>
      <c r="D84" s="112" t="s">
        <v>74</v>
      </c>
      <c r="E84" s="114">
        <f>E83</f>
        <v>5.5</v>
      </c>
      <c r="F84" s="66"/>
      <c r="G84" s="63"/>
      <c r="H84" s="46">
        <f t="shared" si="7"/>
        <v>0</v>
      </c>
      <c r="I84" s="63"/>
      <c r="J84" s="63"/>
      <c r="K84" s="47">
        <f t="shared" si="8"/>
        <v>0</v>
      </c>
      <c r="L84" s="48">
        <f t="shared" si="9"/>
        <v>0</v>
      </c>
      <c r="M84" s="46">
        <f t="shared" si="10"/>
        <v>0</v>
      </c>
      <c r="N84" s="46">
        <f t="shared" si="11"/>
        <v>0</v>
      </c>
      <c r="O84" s="46">
        <f t="shared" si="12"/>
        <v>0</v>
      </c>
      <c r="P84" s="47">
        <f t="shared" si="13"/>
        <v>0</v>
      </c>
    </row>
    <row r="85" spans="1:16" ht="12.75" x14ac:dyDescent="0.2">
      <c r="A85" s="125">
        <v>6</v>
      </c>
      <c r="B85" s="112"/>
      <c r="C85" s="131" t="s">
        <v>199</v>
      </c>
      <c r="D85" s="112" t="s">
        <v>130</v>
      </c>
      <c r="E85" s="114">
        <f>E84*0.15</f>
        <v>0.82499999999999996</v>
      </c>
      <c r="F85" s="66"/>
      <c r="G85" s="63"/>
      <c r="H85" s="46">
        <f t="shared" si="7"/>
        <v>0</v>
      </c>
      <c r="I85" s="63"/>
      <c r="J85" s="63"/>
      <c r="K85" s="47">
        <f t="shared" si="8"/>
        <v>0</v>
      </c>
      <c r="L85" s="48">
        <f t="shared" si="9"/>
        <v>0</v>
      </c>
      <c r="M85" s="46">
        <f t="shared" si="10"/>
        <v>0</v>
      </c>
      <c r="N85" s="46">
        <f t="shared" si="11"/>
        <v>0</v>
      </c>
      <c r="O85" s="46">
        <f t="shared" si="12"/>
        <v>0</v>
      </c>
      <c r="P85" s="47">
        <f t="shared" si="13"/>
        <v>0</v>
      </c>
    </row>
    <row r="86" spans="1:16" ht="12.75" x14ac:dyDescent="0.2">
      <c r="A86" s="125">
        <v>7</v>
      </c>
      <c r="B86" s="112"/>
      <c r="C86" s="131" t="s">
        <v>289</v>
      </c>
      <c r="D86" s="112" t="s">
        <v>135</v>
      </c>
      <c r="E86" s="114">
        <f>E83*5</f>
        <v>27.5</v>
      </c>
      <c r="F86" s="66"/>
      <c r="G86" s="63"/>
      <c r="H86" s="46">
        <f t="shared" si="7"/>
        <v>0</v>
      </c>
      <c r="I86" s="63"/>
      <c r="J86" s="63"/>
      <c r="K86" s="47">
        <f t="shared" si="8"/>
        <v>0</v>
      </c>
      <c r="L86" s="48">
        <f t="shared" si="9"/>
        <v>0</v>
      </c>
      <c r="M86" s="46">
        <f t="shared" si="10"/>
        <v>0</v>
      </c>
      <c r="N86" s="46">
        <f t="shared" si="11"/>
        <v>0</v>
      </c>
      <c r="O86" s="46">
        <f t="shared" si="12"/>
        <v>0</v>
      </c>
      <c r="P86" s="47">
        <f t="shared" si="13"/>
        <v>0</v>
      </c>
    </row>
    <row r="87" spans="1:16" ht="12.75" x14ac:dyDescent="0.2">
      <c r="A87" s="125">
        <v>8</v>
      </c>
      <c r="B87" s="112"/>
      <c r="C87" s="131" t="s">
        <v>292</v>
      </c>
      <c r="D87" s="112" t="s">
        <v>65</v>
      </c>
      <c r="E87" s="114">
        <f>ROUND(E80*7,0)</f>
        <v>39</v>
      </c>
      <c r="F87" s="66"/>
      <c r="G87" s="63"/>
      <c r="H87" s="46">
        <f t="shared" si="7"/>
        <v>0</v>
      </c>
      <c r="I87" s="63"/>
      <c r="J87" s="63"/>
      <c r="K87" s="47">
        <f t="shared" si="8"/>
        <v>0</v>
      </c>
      <c r="L87" s="48">
        <f t="shared" si="9"/>
        <v>0</v>
      </c>
      <c r="M87" s="46">
        <f t="shared" si="10"/>
        <v>0</v>
      </c>
      <c r="N87" s="46">
        <f t="shared" si="11"/>
        <v>0</v>
      </c>
      <c r="O87" s="46">
        <f t="shared" si="12"/>
        <v>0</v>
      </c>
      <c r="P87" s="47">
        <f t="shared" si="13"/>
        <v>0</v>
      </c>
    </row>
    <row r="88" spans="1:16" ht="12.75" x14ac:dyDescent="0.2">
      <c r="A88" s="125">
        <v>9</v>
      </c>
      <c r="B88" s="112" t="s">
        <v>61</v>
      </c>
      <c r="C88" s="130" t="s">
        <v>293</v>
      </c>
      <c r="D88" s="112" t="s">
        <v>74</v>
      </c>
      <c r="E88" s="114">
        <f>E80</f>
        <v>5.5</v>
      </c>
      <c r="F88" s="66"/>
      <c r="G88" s="63"/>
      <c r="H88" s="46">
        <f t="shared" si="7"/>
        <v>0</v>
      </c>
      <c r="I88" s="63"/>
      <c r="J88" s="63"/>
      <c r="K88" s="47">
        <f t="shared" si="8"/>
        <v>0</v>
      </c>
      <c r="L88" s="48">
        <f t="shared" si="9"/>
        <v>0</v>
      </c>
      <c r="M88" s="46">
        <f t="shared" si="10"/>
        <v>0</v>
      </c>
      <c r="N88" s="46">
        <f t="shared" si="11"/>
        <v>0</v>
      </c>
      <c r="O88" s="46">
        <f t="shared" si="12"/>
        <v>0</v>
      </c>
      <c r="P88" s="47">
        <f t="shared" si="13"/>
        <v>0</v>
      </c>
    </row>
    <row r="89" spans="1:16" ht="12.75" x14ac:dyDescent="0.2">
      <c r="A89" s="125">
        <v>10</v>
      </c>
      <c r="B89" s="112"/>
      <c r="C89" s="131" t="s">
        <v>199</v>
      </c>
      <c r="D89" s="112" t="s">
        <v>130</v>
      </c>
      <c r="E89" s="114">
        <f>E88*0.15</f>
        <v>0.82499999999999996</v>
      </c>
      <c r="F89" s="66"/>
      <c r="G89" s="63"/>
      <c r="H89" s="46">
        <f t="shared" si="7"/>
        <v>0</v>
      </c>
      <c r="I89" s="63"/>
      <c r="J89" s="63"/>
      <c r="K89" s="47">
        <f t="shared" si="8"/>
        <v>0</v>
      </c>
      <c r="L89" s="48">
        <f t="shared" si="9"/>
        <v>0</v>
      </c>
      <c r="M89" s="46">
        <f t="shared" si="10"/>
        <v>0</v>
      </c>
      <c r="N89" s="46">
        <f t="shared" si="11"/>
        <v>0</v>
      </c>
      <c r="O89" s="46">
        <f t="shared" si="12"/>
        <v>0</v>
      </c>
      <c r="P89" s="47">
        <f t="shared" si="13"/>
        <v>0</v>
      </c>
    </row>
    <row r="90" spans="1:16" ht="12.75" x14ac:dyDescent="0.2">
      <c r="A90" s="125">
        <v>11</v>
      </c>
      <c r="B90" s="112"/>
      <c r="C90" s="131" t="s">
        <v>289</v>
      </c>
      <c r="D90" s="112" t="s">
        <v>135</v>
      </c>
      <c r="E90" s="114">
        <f>E88*5</f>
        <v>27.5</v>
      </c>
      <c r="F90" s="66"/>
      <c r="G90" s="63"/>
      <c r="H90" s="46">
        <f t="shared" si="7"/>
        <v>0</v>
      </c>
      <c r="I90" s="63"/>
      <c r="J90" s="63"/>
      <c r="K90" s="47">
        <f t="shared" si="8"/>
        <v>0</v>
      </c>
      <c r="L90" s="48">
        <f t="shared" si="9"/>
        <v>0</v>
      </c>
      <c r="M90" s="46">
        <f t="shared" si="10"/>
        <v>0</v>
      </c>
      <c r="N90" s="46">
        <f t="shared" si="11"/>
        <v>0</v>
      </c>
      <c r="O90" s="46">
        <f t="shared" si="12"/>
        <v>0</v>
      </c>
      <c r="P90" s="47">
        <f t="shared" si="13"/>
        <v>0</v>
      </c>
    </row>
    <row r="91" spans="1:16" ht="12.75" x14ac:dyDescent="0.2">
      <c r="A91" s="125">
        <v>12</v>
      </c>
      <c r="B91" s="112"/>
      <c r="C91" s="131" t="s">
        <v>294</v>
      </c>
      <c r="D91" s="112" t="s">
        <v>74</v>
      </c>
      <c r="E91" s="114">
        <f>E88*1.2</f>
        <v>6.6</v>
      </c>
      <c r="F91" s="66"/>
      <c r="G91" s="63"/>
      <c r="H91" s="46">
        <f t="shared" si="7"/>
        <v>0</v>
      </c>
      <c r="I91" s="63"/>
      <c r="J91" s="63"/>
      <c r="K91" s="47">
        <f t="shared" si="8"/>
        <v>0</v>
      </c>
      <c r="L91" s="48">
        <f t="shared" si="9"/>
        <v>0</v>
      </c>
      <c r="M91" s="46">
        <f t="shared" si="10"/>
        <v>0</v>
      </c>
      <c r="N91" s="46">
        <f t="shared" si="11"/>
        <v>0</v>
      </c>
      <c r="O91" s="46">
        <f t="shared" si="12"/>
        <v>0</v>
      </c>
      <c r="P91" s="47">
        <f t="shared" si="13"/>
        <v>0</v>
      </c>
    </row>
    <row r="92" spans="1:16" ht="12.75" x14ac:dyDescent="0.2">
      <c r="A92" s="125">
        <v>13</v>
      </c>
      <c r="B92" s="112"/>
      <c r="C92" s="131" t="s">
        <v>295</v>
      </c>
      <c r="D92" s="112" t="s">
        <v>63</v>
      </c>
      <c r="E92" s="114">
        <v>11</v>
      </c>
      <c r="F92" s="66"/>
      <c r="G92" s="63"/>
      <c r="H92" s="46">
        <f t="shared" si="7"/>
        <v>0</v>
      </c>
      <c r="I92" s="63"/>
      <c r="J92" s="63"/>
      <c r="K92" s="47">
        <f t="shared" si="8"/>
        <v>0</v>
      </c>
      <c r="L92" s="48">
        <f t="shared" si="9"/>
        <v>0</v>
      </c>
      <c r="M92" s="46">
        <f t="shared" si="10"/>
        <v>0</v>
      </c>
      <c r="N92" s="46">
        <f t="shared" si="11"/>
        <v>0</v>
      </c>
      <c r="O92" s="46">
        <f t="shared" si="12"/>
        <v>0</v>
      </c>
      <c r="P92" s="47">
        <f t="shared" si="13"/>
        <v>0</v>
      </c>
    </row>
    <row r="93" spans="1:16" ht="25.5" x14ac:dyDescent="0.2">
      <c r="A93" s="125">
        <v>14</v>
      </c>
      <c r="B93" s="112" t="s">
        <v>61</v>
      </c>
      <c r="C93" s="130" t="s">
        <v>296</v>
      </c>
      <c r="D93" s="112" t="s">
        <v>74</v>
      </c>
      <c r="E93" s="114">
        <f>E80</f>
        <v>5.5</v>
      </c>
      <c r="F93" s="66"/>
      <c r="G93" s="63"/>
      <c r="H93" s="46">
        <f t="shared" si="7"/>
        <v>0</v>
      </c>
      <c r="I93" s="63"/>
      <c r="J93" s="63"/>
      <c r="K93" s="47">
        <f t="shared" si="8"/>
        <v>0</v>
      </c>
      <c r="L93" s="48">
        <f t="shared" si="9"/>
        <v>0</v>
      </c>
      <c r="M93" s="46">
        <f t="shared" si="10"/>
        <v>0</v>
      </c>
      <c r="N93" s="46">
        <f t="shared" si="11"/>
        <v>0</v>
      </c>
      <c r="O93" s="46">
        <f t="shared" si="12"/>
        <v>0</v>
      </c>
      <c r="P93" s="47">
        <f t="shared" si="13"/>
        <v>0</v>
      </c>
    </row>
    <row r="94" spans="1:16" ht="12.75" x14ac:dyDescent="0.2">
      <c r="A94" s="125">
        <v>15</v>
      </c>
      <c r="B94" s="112"/>
      <c r="C94" s="131" t="s">
        <v>199</v>
      </c>
      <c r="D94" s="112" t="s">
        <v>130</v>
      </c>
      <c r="E94" s="114">
        <f>E93*0.15</f>
        <v>0.82499999999999996</v>
      </c>
      <c r="F94" s="66"/>
      <c r="G94" s="63"/>
      <c r="H94" s="46">
        <f t="shared" si="7"/>
        <v>0</v>
      </c>
      <c r="I94" s="63"/>
      <c r="J94" s="63"/>
      <c r="K94" s="47">
        <f t="shared" si="8"/>
        <v>0</v>
      </c>
      <c r="L94" s="48">
        <f t="shared" si="9"/>
        <v>0</v>
      </c>
      <c r="M94" s="46">
        <f t="shared" si="10"/>
        <v>0</v>
      </c>
      <c r="N94" s="46">
        <f t="shared" si="11"/>
        <v>0</v>
      </c>
      <c r="O94" s="46">
        <f t="shared" si="12"/>
        <v>0</v>
      </c>
      <c r="P94" s="47">
        <f t="shared" si="13"/>
        <v>0</v>
      </c>
    </row>
    <row r="95" spans="1:16" ht="12.75" x14ac:dyDescent="0.2">
      <c r="A95" s="125">
        <v>16</v>
      </c>
      <c r="B95" s="112"/>
      <c r="C95" s="131" t="s">
        <v>297</v>
      </c>
      <c r="D95" s="112" t="s">
        <v>135</v>
      </c>
      <c r="E95" s="114">
        <f>E93*3.5</f>
        <v>19.25</v>
      </c>
      <c r="F95" s="66"/>
      <c r="G95" s="63"/>
      <c r="H95" s="46">
        <f t="shared" si="7"/>
        <v>0</v>
      </c>
      <c r="I95" s="63"/>
      <c r="J95" s="63"/>
      <c r="K95" s="47">
        <f t="shared" si="8"/>
        <v>0</v>
      </c>
      <c r="L95" s="48">
        <f t="shared" si="9"/>
        <v>0</v>
      </c>
      <c r="M95" s="46">
        <f t="shared" si="10"/>
        <v>0</v>
      </c>
      <c r="N95" s="46">
        <f t="shared" si="11"/>
        <v>0</v>
      </c>
      <c r="O95" s="46">
        <f t="shared" si="12"/>
        <v>0</v>
      </c>
      <c r="P95" s="47">
        <f t="shared" si="13"/>
        <v>0</v>
      </c>
    </row>
    <row r="96" spans="1:16" ht="25.5" x14ac:dyDescent="0.2">
      <c r="A96" s="125">
        <v>17</v>
      </c>
      <c r="B96" s="112" t="s">
        <v>61</v>
      </c>
      <c r="C96" s="113" t="s">
        <v>302</v>
      </c>
      <c r="D96" s="112" t="s">
        <v>63</v>
      </c>
      <c r="E96" s="114">
        <v>11</v>
      </c>
      <c r="F96" s="66"/>
      <c r="G96" s="63"/>
      <c r="H96" s="46">
        <f t="shared" si="7"/>
        <v>0</v>
      </c>
      <c r="I96" s="63"/>
      <c r="J96" s="63"/>
      <c r="K96" s="47">
        <f t="shared" si="8"/>
        <v>0</v>
      </c>
      <c r="L96" s="48">
        <f t="shared" si="9"/>
        <v>0</v>
      </c>
      <c r="M96" s="46">
        <f t="shared" si="10"/>
        <v>0</v>
      </c>
      <c r="N96" s="46">
        <f t="shared" si="11"/>
        <v>0</v>
      </c>
      <c r="O96" s="46">
        <f t="shared" si="12"/>
        <v>0</v>
      </c>
      <c r="P96" s="47">
        <f t="shared" si="13"/>
        <v>0</v>
      </c>
    </row>
    <row r="97" spans="1:26" ht="12.75" x14ac:dyDescent="0.2">
      <c r="A97" s="126"/>
      <c r="B97" s="127"/>
      <c r="C97" s="99" t="s">
        <v>303</v>
      </c>
      <c r="D97" s="128"/>
      <c r="E97" s="129"/>
      <c r="F97" s="66"/>
      <c r="G97" s="63"/>
      <c r="H97" s="46">
        <f t="shared" si="7"/>
        <v>0</v>
      </c>
      <c r="I97" s="63"/>
      <c r="J97" s="63"/>
      <c r="K97" s="47">
        <f t="shared" si="8"/>
        <v>0</v>
      </c>
      <c r="L97" s="48">
        <f t="shared" si="9"/>
        <v>0</v>
      </c>
      <c r="M97" s="46">
        <f t="shared" si="10"/>
        <v>0</v>
      </c>
      <c r="N97" s="46">
        <f t="shared" si="11"/>
        <v>0</v>
      </c>
      <c r="O97" s="46">
        <f t="shared" si="12"/>
        <v>0</v>
      </c>
      <c r="P97" s="47">
        <f t="shared" si="13"/>
        <v>0</v>
      </c>
    </row>
    <row r="98" spans="1:26" ht="25.5" x14ac:dyDescent="0.2">
      <c r="A98" s="125">
        <v>1</v>
      </c>
      <c r="B98" s="112" t="s">
        <v>61</v>
      </c>
      <c r="C98" s="113" t="s">
        <v>304</v>
      </c>
      <c r="D98" s="112" t="s">
        <v>63</v>
      </c>
      <c r="E98" s="114">
        <v>12.8</v>
      </c>
      <c r="F98" s="66"/>
      <c r="G98" s="63"/>
      <c r="H98" s="46">
        <f t="shared" si="7"/>
        <v>0</v>
      </c>
      <c r="I98" s="63"/>
      <c r="J98" s="63"/>
      <c r="K98" s="47">
        <f t="shared" si="8"/>
        <v>0</v>
      </c>
      <c r="L98" s="48">
        <f t="shared" si="9"/>
        <v>0</v>
      </c>
      <c r="M98" s="46">
        <f t="shared" si="10"/>
        <v>0</v>
      </c>
      <c r="N98" s="46">
        <f t="shared" si="11"/>
        <v>0</v>
      </c>
      <c r="O98" s="46">
        <f t="shared" si="12"/>
        <v>0</v>
      </c>
      <c r="P98" s="47">
        <f t="shared" si="13"/>
        <v>0</v>
      </c>
    </row>
    <row r="99" spans="1:26" ht="12.75" x14ac:dyDescent="0.2">
      <c r="A99" s="125">
        <v>2</v>
      </c>
      <c r="B99" s="112" t="s">
        <v>61</v>
      </c>
      <c r="C99" s="113" t="s">
        <v>305</v>
      </c>
      <c r="D99" s="112" t="s">
        <v>63</v>
      </c>
      <c r="E99" s="114">
        <v>38.4</v>
      </c>
      <c r="F99" s="66"/>
      <c r="G99" s="63"/>
      <c r="H99" s="46">
        <f t="shared" si="7"/>
        <v>0</v>
      </c>
      <c r="I99" s="63"/>
      <c r="J99" s="63"/>
      <c r="K99" s="47">
        <f t="shared" si="8"/>
        <v>0</v>
      </c>
      <c r="L99" s="48">
        <f t="shared" si="9"/>
        <v>0</v>
      </c>
      <c r="M99" s="46">
        <f t="shared" si="10"/>
        <v>0</v>
      </c>
      <c r="N99" s="46">
        <f t="shared" si="11"/>
        <v>0</v>
      </c>
      <c r="O99" s="46">
        <f t="shared" si="12"/>
        <v>0</v>
      </c>
      <c r="P99" s="47">
        <f t="shared" si="13"/>
        <v>0</v>
      </c>
    </row>
    <row r="100" spans="1:26" ht="12.75" x14ac:dyDescent="0.2">
      <c r="A100" s="125">
        <v>3</v>
      </c>
      <c r="B100" s="112" t="s">
        <v>61</v>
      </c>
      <c r="C100" s="113" t="s">
        <v>306</v>
      </c>
      <c r="D100" s="112" t="s">
        <v>63</v>
      </c>
      <c r="E100" s="114">
        <v>50.4</v>
      </c>
      <c r="F100" s="66"/>
      <c r="G100" s="63"/>
      <c r="H100" s="46">
        <f t="shared" si="7"/>
        <v>0</v>
      </c>
      <c r="I100" s="63"/>
      <c r="J100" s="63"/>
      <c r="K100" s="47">
        <f t="shared" si="8"/>
        <v>0</v>
      </c>
      <c r="L100" s="48">
        <f t="shared" si="9"/>
        <v>0</v>
      </c>
      <c r="M100" s="46">
        <f t="shared" si="10"/>
        <v>0</v>
      </c>
      <c r="N100" s="46">
        <f t="shared" si="11"/>
        <v>0</v>
      </c>
      <c r="O100" s="46">
        <f t="shared" si="12"/>
        <v>0</v>
      </c>
      <c r="P100" s="47">
        <f t="shared" si="13"/>
        <v>0</v>
      </c>
    </row>
    <row r="101" spans="1:26" ht="12.75" x14ac:dyDescent="0.2">
      <c r="A101" s="125">
        <v>4</v>
      </c>
      <c r="B101" s="112" t="s">
        <v>61</v>
      </c>
      <c r="C101" s="113" t="s">
        <v>307</v>
      </c>
      <c r="D101" s="112" t="s">
        <v>74</v>
      </c>
      <c r="E101" s="114">
        <v>26.2</v>
      </c>
      <c r="F101" s="66"/>
      <c r="G101" s="63"/>
      <c r="H101" s="46">
        <f t="shared" si="7"/>
        <v>0</v>
      </c>
      <c r="I101" s="63"/>
      <c r="J101" s="63"/>
      <c r="K101" s="47">
        <f t="shared" si="8"/>
        <v>0</v>
      </c>
      <c r="L101" s="48">
        <f t="shared" si="9"/>
        <v>0</v>
      </c>
      <c r="M101" s="46">
        <f t="shared" si="10"/>
        <v>0</v>
      </c>
      <c r="N101" s="46">
        <f t="shared" si="11"/>
        <v>0</v>
      </c>
      <c r="O101" s="46">
        <f t="shared" si="12"/>
        <v>0</v>
      </c>
      <c r="P101" s="47">
        <f t="shared" si="13"/>
        <v>0</v>
      </c>
    </row>
    <row r="102" spans="1:26" ht="12.75" x14ac:dyDescent="0.2">
      <c r="A102" s="125">
        <v>5</v>
      </c>
      <c r="B102" s="112" t="s">
        <v>61</v>
      </c>
      <c r="C102" s="113" t="s">
        <v>308</v>
      </c>
      <c r="D102" s="112" t="s">
        <v>63</v>
      </c>
      <c r="E102" s="114">
        <v>48</v>
      </c>
      <c r="F102" s="66"/>
      <c r="G102" s="63"/>
      <c r="H102" s="46">
        <f t="shared" si="7"/>
        <v>0</v>
      </c>
      <c r="I102" s="63"/>
      <c r="J102" s="63"/>
      <c r="K102" s="47">
        <f t="shared" si="8"/>
        <v>0</v>
      </c>
      <c r="L102" s="48">
        <f t="shared" si="9"/>
        <v>0</v>
      </c>
      <c r="M102" s="46">
        <f t="shared" si="10"/>
        <v>0</v>
      </c>
      <c r="N102" s="46">
        <f t="shared" si="11"/>
        <v>0</v>
      </c>
      <c r="O102" s="46">
        <f t="shared" si="12"/>
        <v>0</v>
      </c>
      <c r="P102" s="47">
        <f t="shared" si="13"/>
        <v>0</v>
      </c>
    </row>
    <row r="103" spans="1:26" ht="12.75" x14ac:dyDescent="0.2">
      <c r="A103" s="125">
        <v>6</v>
      </c>
      <c r="B103" s="112" t="s">
        <v>61</v>
      </c>
      <c r="C103" s="113" t="s">
        <v>309</v>
      </c>
      <c r="D103" s="112" t="s">
        <v>63</v>
      </c>
      <c r="E103" s="114">
        <v>76.8</v>
      </c>
      <c r="F103" s="66"/>
      <c r="G103" s="63"/>
      <c r="H103" s="46">
        <f t="shared" si="7"/>
        <v>0</v>
      </c>
      <c r="I103" s="63"/>
      <c r="J103" s="63"/>
      <c r="K103" s="47">
        <f t="shared" si="8"/>
        <v>0</v>
      </c>
      <c r="L103" s="48">
        <f t="shared" si="9"/>
        <v>0</v>
      </c>
      <c r="M103" s="46">
        <f t="shared" si="10"/>
        <v>0</v>
      </c>
      <c r="N103" s="46">
        <f t="shared" si="11"/>
        <v>0</v>
      </c>
      <c r="O103" s="46">
        <f t="shared" si="12"/>
        <v>0</v>
      </c>
      <c r="P103" s="47">
        <f t="shared" si="13"/>
        <v>0</v>
      </c>
    </row>
    <row r="104" spans="1:26" ht="12.75" x14ac:dyDescent="0.2">
      <c r="A104" s="125">
        <v>7</v>
      </c>
      <c r="B104" s="112" t="s">
        <v>61</v>
      </c>
      <c r="C104" s="113" t="s">
        <v>310</v>
      </c>
      <c r="D104" s="112" t="s">
        <v>74</v>
      </c>
      <c r="E104" s="114">
        <v>25</v>
      </c>
      <c r="F104" s="66"/>
      <c r="G104" s="63"/>
      <c r="H104" s="46">
        <f t="shared" si="7"/>
        <v>0</v>
      </c>
      <c r="I104" s="63"/>
      <c r="J104" s="63"/>
      <c r="K104" s="47">
        <f t="shared" si="8"/>
        <v>0</v>
      </c>
      <c r="L104" s="48">
        <f t="shared" si="9"/>
        <v>0</v>
      </c>
      <c r="M104" s="46">
        <f t="shared" si="10"/>
        <v>0</v>
      </c>
      <c r="N104" s="46">
        <f t="shared" si="11"/>
        <v>0</v>
      </c>
      <c r="O104" s="46">
        <f t="shared" si="12"/>
        <v>0</v>
      </c>
      <c r="P104" s="47">
        <f t="shared" si="13"/>
        <v>0</v>
      </c>
    </row>
    <row r="105" spans="1:26" ht="38.25" x14ac:dyDescent="0.2">
      <c r="A105" s="125">
        <v>8</v>
      </c>
      <c r="B105" s="112" t="s">
        <v>61</v>
      </c>
      <c r="C105" s="113" t="s">
        <v>311</v>
      </c>
      <c r="D105" s="112" t="s">
        <v>63</v>
      </c>
      <c r="E105" s="114">
        <v>281.60000000000002</v>
      </c>
      <c r="F105" s="66"/>
      <c r="G105" s="63"/>
      <c r="H105" s="46">
        <f t="shared" si="7"/>
        <v>0</v>
      </c>
      <c r="I105" s="63"/>
      <c r="J105" s="63"/>
      <c r="K105" s="47">
        <f t="shared" si="8"/>
        <v>0</v>
      </c>
      <c r="L105" s="48">
        <f t="shared" si="9"/>
        <v>0</v>
      </c>
      <c r="M105" s="46">
        <f t="shared" si="10"/>
        <v>0</v>
      </c>
      <c r="N105" s="46">
        <f t="shared" si="11"/>
        <v>0</v>
      </c>
      <c r="O105" s="46">
        <f t="shared" si="12"/>
        <v>0</v>
      </c>
      <c r="P105" s="47">
        <f t="shared" si="13"/>
        <v>0</v>
      </c>
    </row>
    <row r="106" spans="1:26" ht="25.5" x14ac:dyDescent="0.2">
      <c r="A106" s="125">
        <v>9</v>
      </c>
      <c r="B106" s="112" t="s">
        <v>61</v>
      </c>
      <c r="C106" s="113" t="s">
        <v>312</v>
      </c>
      <c r="D106" s="112" t="s">
        <v>65</v>
      </c>
      <c r="E106" s="114">
        <v>12</v>
      </c>
      <c r="F106" s="66"/>
      <c r="G106" s="63"/>
      <c r="H106" s="46">
        <f t="shared" si="7"/>
        <v>0</v>
      </c>
      <c r="I106" s="63"/>
      <c r="J106" s="63"/>
      <c r="K106" s="47">
        <f t="shared" si="8"/>
        <v>0</v>
      </c>
      <c r="L106" s="48">
        <f t="shared" si="9"/>
        <v>0</v>
      </c>
      <c r="M106" s="46">
        <f t="shared" si="10"/>
        <v>0</v>
      </c>
      <c r="N106" s="46">
        <f t="shared" si="11"/>
        <v>0</v>
      </c>
      <c r="O106" s="46">
        <f t="shared" si="12"/>
        <v>0</v>
      </c>
      <c r="P106" s="47">
        <f t="shared" si="13"/>
        <v>0</v>
      </c>
      <c r="Q106" s="242"/>
      <c r="R106" s="244"/>
      <c r="S106" s="244"/>
      <c r="T106" s="244"/>
      <c r="U106" s="244"/>
      <c r="V106" s="244"/>
      <c r="W106" s="244"/>
      <c r="X106" s="244"/>
      <c r="Y106" s="244"/>
      <c r="Z106" s="244"/>
    </row>
    <row r="107" spans="1:26" ht="12.75" x14ac:dyDescent="0.2">
      <c r="A107" s="125">
        <v>10</v>
      </c>
      <c r="B107" s="112" t="s">
        <v>61</v>
      </c>
      <c r="C107" s="113" t="s">
        <v>313</v>
      </c>
      <c r="D107" s="112" t="s">
        <v>63</v>
      </c>
      <c r="E107" s="114">
        <v>12.8</v>
      </c>
      <c r="F107" s="66"/>
      <c r="G107" s="63"/>
      <c r="H107" s="46">
        <f t="shared" si="7"/>
        <v>0</v>
      </c>
      <c r="I107" s="63"/>
      <c r="J107" s="63"/>
      <c r="K107" s="47">
        <f t="shared" si="8"/>
        <v>0</v>
      </c>
      <c r="L107" s="48">
        <f t="shared" si="9"/>
        <v>0</v>
      </c>
      <c r="M107" s="46">
        <f t="shared" si="10"/>
        <v>0</v>
      </c>
      <c r="N107" s="46">
        <f t="shared" si="11"/>
        <v>0</v>
      </c>
      <c r="O107" s="46">
        <f t="shared" si="12"/>
        <v>0</v>
      </c>
      <c r="P107" s="47">
        <f t="shared" si="13"/>
        <v>0</v>
      </c>
      <c r="Q107" s="242"/>
      <c r="R107" s="244"/>
      <c r="S107" s="244"/>
      <c r="T107" s="244"/>
      <c r="U107" s="244"/>
      <c r="V107" s="244"/>
      <c r="W107" s="244"/>
      <c r="X107" s="244"/>
      <c r="Y107" s="244"/>
      <c r="Z107" s="244"/>
    </row>
    <row r="108" spans="1:26" ht="12.75" x14ac:dyDescent="0.2">
      <c r="A108" s="125">
        <v>11</v>
      </c>
      <c r="B108" s="112" t="s">
        <v>61</v>
      </c>
      <c r="C108" s="113" t="s">
        <v>314</v>
      </c>
      <c r="D108" s="112" t="s">
        <v>63</v>
      </c>
      <c r="E108" s="114">
        <v>20.8</v>
      </c>
      <c r="F108" s="66"/>
      <c r="G108" s="63"/>
      <c r="H108" s="46">
        <f t="shared" si="7"/>
        <v>0</v>
      </c>
      <c r="I108" s="63"/>
      <c r="J108" s="63"/>
      <c r="K108" s="47">
        <f t="shared" si="8"/>
        <v>0</v>
      </c>
      <c r="L108" s="48">
        <f t="shared" si="9"/>
        <v>0</v>
      </c>
      <c r="M108" s="46">
        <f t="shared" si="10"/>
        <v>0</v>
      </c>
      <c r="N108" s="46">
        <f t="shared" si="11"/>
        <v>0</v>
      </c>
      <c r="O108" s="46">
        <f t="shared" si="12"/>
        <v>0</v>
      </c>
      <c r="P108" s="47">
        <f t="shared" si="13"/>
        <v>0</v>
      </c>
    </row>
    <row r="109" spans="1:26" ht="12.75" x14ac:dyDescent="0.2">
      <c r="A109" s="125">
        <v>12</v>
      </c>
      <c r="B109" s="112" t="s">
        <v>61</v>
      </c>
      <c r="C109" s="113" t="s">
        <v>315</v>
      </c>
      <c r="D109" s="112" t="s">
        <v>65</v>
      </c>
      <c r="E109" s="114">
        <v>4</v>
      </c>
      <c r="F109" s="66"/>
      <c r="G109" s="63"/>
      <c r="H109" s="46">
        <f t="shared" si="7"/>
        <v>0</v>
      </c>
      <c r="I109" s="63"/>
      <c r="J109" s="63"/>
      <c r="K109" s="47">
        <f t="shared" si="8"/>
        <v>0</v>
      </c>
      <c r="L109" s="48">
        <f t="shared" si="9"/>
        <v>0</v>
      </c>
      <c r="M109" s="46">
        <f t="shared" si="10"/>
        <v>0</v>
      </c>
      <c r="N109" s="46">
        <f t="shared" si="11"/>
        <v>0</v>
      </c>
      <c r="O109" s="46">
        <f t="shared" si="12"/>
        <v>0</v>
      </c>
      <c r="P109" s="47">
        <f t="shared" si="13"/>
        <v>0</v>
      </c>
    </row>
    <row r="110" spans="1:26" ht="12.75" x14ac:dyDescent="0.2">
      <c r="A110" s="125">
        <v>13</v>
      </c>
      <c r="B110" s="112" t="s">
        <v>61</v>
      </c>
      <c r="C110" s="113" t="s">
        <v>316</v>
      </c>
      <c r="D110" s="112" t="s">
        <v>65</v>
      </c>
      <c r="E110" s="114">
        <v>8</v>
      </c>
      <c r="F110" s="66"/>
      <c r="G110" s="63"/>
      <c r="H110" s="46">
        <f t="shared" si="7"/>
        <v>0</v>
      </c>
      <c r="I110" s="63"/>
      <c r="J110" s="63"/>
      <c r="K110" s="47">
        <f t="shared" si="8"/>
        <v>0</v>
      </c>
      <c r="L110" s="48">
        <f t="shared" si="9"/>
        <v>0</v>
      </c>
      <c r="M110" s="46">
        <f t="shared" si="10"/>
        <v>0</v>
      </c>
      <c r="N110" s="46">
        <f t="shared" si="11"/>
        <v>0</v>
      </c>
      <c r="O110" s="46">
        <f t="shared" si="12"/>
        <v>0</v>
      </c>
      <c r="P110" s="47">
        <f t="shared" si="13"/>
        <v>0</v>
      </c>
    </row>
    <row r="111" spans="1:26" ht="12.75" x14ac:dyDescent="0.2">
      <c r="A111" s="125">
        <v>14</v>
      </c>
      <c r="B111" s="112" t="s">
        <v>61</v>
      </c>
      <c r="C111" s="113" t="s">
        <v>317</v>
      </c>
      <c r="D111" s="112" t="s">
        <v>65</v>
      </c>
      <c r="E111" s="114">
        <v>28</v>
      </c>
      <c r="F111" s="66"/>
      <c r="G111" s="63"/>
      <c r="H111" s="46">
        <f t="shared" si="7"/>
        <v>0</v>
      </c>
      <c r="I111" s="63"/>
      <c r="J111" s="63"/>
      <c r="K111" s="47">
        <f t="shared" si="8"/>
        <v>0</v>
      </c>
      <c r="L111" s="48">
        <f t="shared" si="9"/>
        <v>0</v>
      </c>
      <c r="M111" s="46">
        <f t="shared" si="10"/>
        <v>0</v>
      </c>
      <c r="N111" s="46">
        <f t="shared" si="11"/>
        <v>0</v>
      </c>
      <c r="O111" s="46">
        <f t="shared" si="12"/>
        <v>0</v>
      </c>
      <c r="P111" s="47">
        <f t="shared" si="13"/>
        <v>0</v>
      </c>
    </row>
    <row r="112" spans="1:26" ht="12.75" x14ac:dyDescent="0.2">
      <c r="A112" s="125">
        <v>15</v>
      </c>
      <c r="B112" s="112" t="s">
        <v>61</v>
      </c>
      <c r="C112" s="113" t="s">
        <v>318</v>
      </c>
      <c r="D112" s="112" t="s">
        <v>63</v>
      </c>
      <c r="E112" s="114">
        <v>10.4</v>
      </c>
      <c r="F112" s="66"/>
      <c r="G112" s="63"/>
      <c r="H112" s="46">
        <f t="shared" si="7"/>
        <v>0</v>
      </c>
      <c r="I112" s="63"/>
      <c r="J112" s="63"/>
      <c r="K112" s="47">
        <f t="shared" si="8"/>
        <v>0</v>
      </c>
      <c r="L112" s="48">
        <f t="shared" si="9"/>
        <v>0</v>
      </c>
      <c r="M112" s="46">
        <f t="shared" si="10"/>
        <v>0</v>
      </c>
      <c r="N112" s="46">
        <f t="shared" si="11"/>
        <v>0</v>
      </c>
      <c r="O112" s="46">
        <f t="shared" si="12"/>
        <v>0</v>
      </c>
      <c r="P112" s="47">
        <f t="shared" si="13"/>
        <v>0</v>
      </c>
    </row>
    <row r="113" spans="1:16" ht="12.75" x14ac:dyDescent="0.2">
      <c r="A113" s="125">
        <v>16</v>
      </c>
      <c r="B113" s="112" t="s">
        <v>61</v>
      </c>
      <c r="C113" s="113" t="s">
        <v>319</v>
      </c>
      <c r="D113" s="112" t="s">
        <v>65</v>
      </c>
      <c r="E113" s="114">
        <v>4</v>
      </c>
      <c r="F113" s="66"/>
      <c r="G113" s="63"/>
      <c r="H113" s="46">
        <f t="shared" si="7"/>
        <v>0</v>
      </c>
      <c r="I113" s="63"/>
      <c r="J113" s="63"/>
      <c r="K113" s="47">
        <f t="shared" si="8"/>
        <v>0</v>
      </c>
      <c r="L113" s="48">
        <f t="shared" si="9"/>
        <v>0</v>
      </c>
      <c r="M113" s="46">
        <f t="shared" si="10"/>
        <v>0</v>
      </c>
      <c r="N113" s="46">
        <f t="shared" si="11"/>
        <v>0</v>
      </c>
      <c r="O113" s="46">
        <f t="shared" si="12"/>
        <v>0</v>
      </c>
      <c r="P113" s="47">
        <f t="shared" si="13"/>
        <v>0</v>
      </c>
    </row>
    <row r="114" spans="1:16" ht="12.75" x14ac:dyDescent="0.2">
      <c r="A114" s="125">
        <v>17</v>
      </c>
      <c r="B114" s="112" t="s">
        <v>61</v>
      </c>
      <c r="C114" s="113" t="s">
        <v>320</v>
      </c>
      <c r="D114" s="112" t="s">
        <v>63</v>
      </c>
      <c r="E114" s="114">
        <v>15.6</v>
      </c>
      <c r="F114" s="66"/>
      <c r="G114" s="63"/>
      <c r="H114" s="46">
        <f t="shared" si="7"/>
        <v>0</v>
      </c>
      <c r="I114" s="63"/>
      <c r="J114" s="63"/>
      <c r="K114" s="47">
        <f t="shared" si="8"/>
        <v>0</v>
      </c>
      <c r="L114" s="48">
        <f t="shared" si="9"/>
        <v>0</v>
      </c>
      <c r="M114" s="46">
        <f t="shared" si="10"/>
        <v>0</v>
      </c>
      <c r="N114" s="46">
        <f t="shared" si="11"/>
        <v>0</v>
      </c>
      <c r="O114" s="46">
        <f t="shared" si="12"/>
        <v>0</v>
      </c>
      <c r="P114" s="47">
        <f t="shared" si="13"/>
        <v>0</v>
      </c>
    </row>
    <row r="115" spans="1:16" ht="25.5" x14ac:dyDescent="0.2">
      <c r="A115" s="125">
        <v>18</v>
      </c>
      <c r="B115" s="112" t="s">
        <v>61</v>
      </c>
      <c r="C115" s="113" t="s">
        <v>321</v>
      </c>
      <c r="D115" s="112" t="s">
        <v>74</v>
      </c>
      <c r="E115" s="114">
        <v>6.4</v>
      </c>
      <c r="F115" s="66"/>
      <c r="G115" s="63"/>
      <c r="H115" s="46">
        <f t="shared" si="7"/>
        <v>0</v>
      </c>
      <c r="I115" s="63"/>
      <c r="J115" s="63"/>
      <c r="K115" s="47">
        <f t="shared" si="8"/>
        <v>0</v>
      </c>
      <c r="L115" s="48">
        <f t="shared" si="9"/>
        <v>0</v>
      </c>
      <c r="M115" s="46">
        <f t="shared" si="10"/>
        <v>0</v>
      </c>
      <c r="N115" s="46">
        <f t="shared" si="11"/>
        <v>0</v>
      </c>
      <c r="O115" s="46">
        <f t="shared" si="12"/>
        <v>0</v>
      </c>
      <c r="P115" s="47">
        <f t="shared" si="13"/>
        <v>0</v>
      </c>
    </row>
    <row r="116" spans="1:16" ht="25.5" x14ac:dyDescent="0.2">
      <c r="A116" s="125">
        <v>19</v>
      </c>
      <c r="B116" s="112" t="s">
        <v>61</v>
      </c>
      <c r="C116" s="113" t="s">
        <v>322</v>
      </c>
      <c r="D116" s="112" t="s">
        <v>74</v>
      </c>
      <c r="E116" s="114">
        <f>38.3</f>
        <v>38.299999999999997</v>
      </c>
      <c r="F116" s="66"/>
      <c r="G116" s="63"/>
      <c r="H116" s="46">
        <f t="shared" si="7"/>
        <v>0</v>
      </c>
      <c r="I116" s="63"/>
      <c r="J116" s="63"/>
      <c r="K116" s="47">
        <f t="shared" si="8"/>
        <v>0</v>
      </c>
      <c r="L116" s="48">
        <f t="shared" si="9"/>
        <v>0</v>
      </c>
      <c r="M116" s="46">
        <f t="shared" si="10"/>
        <v>0</v>
      </c>
      <c r="N116" s="46">
        <f t="shared" si="11"/>
        <v>0</v>
      </c>
      <c r="O116" s="46">
        <f t="shared" si="12"/>
        <v>0</v>
      </c>
      <c r="P116" s="47">
        <f t="shared" si="13"/>
        <v>0</v>
      </c>
    </row>
    <row r="117" spans="1:16" ht="12.75" x14ac:dyDescent="0.2">
      <c r="A117" s="125">
        <v>20</v>
      </c>
      <c r="B117" s="112" t="s">
        <v>61</v>
      </c>
      <c r="C117" s="113" t="s">
        <v>323</v>
      </c>
      <c r="D117" s="112" t="s">
        <v>135</v>
      </c>
      <c r="E117" s="114">
        <v>650.79999999999995</v>
      </c>
      <c r="F117" s="66"/>
      <c r="G117" s="63"/>
      <c r="H117" s="46">
        <f t="shared" si="7"/>
        <v>0</v>
      </c>
      <c r="I117" s="63"/>
      <c r="J117" s="63"/>
      <c r="K117" s="47">
        <f t="shared" si="8"/>
        <v>0</v>
      </c>
      <c r="L117" s="48">
        <f t="shared" si="9"/>
        <v>0</v>
      </c>
      <c r="M117" s="46">
        <f t="shared" si="10"/>
        <v>0</v>
      </c>
      <c r="N117" s="46">
        <f t="shared" si="11"/>
        <v>0</v>
      </c>
      <c r="O117" s="46">
        <f t="shared" si="12"/>
        <v>0</v>
      </c>
      <c r="P117" s="47">
        <f t="shared" si="13"/>
        <v>0</v>
      </c>
    </row>
    <row r="118" spans="1:16" ht="12.75" x14ac:dyDescent="0.2">
      <c r="A118" s="125">
        <v>21</v>
      </c>
      <c r="B118" s="112" t="s">
        <v>61</v>
      </c>
      <c r="C118" s="113" t="s">
        <v>324</v>
      </c>
      <c r="D118" s="112" t="s">
        <v>63</v>
      </c>
      <c r="E118" s="114">
        <v>37.200000000000003</v>
      </c>
      <c r="F118" s="66"/>
      <c r="G118" s="63"/>
      <c r="H118" s="46">
        <f t="shared" si="7"/>
        <v>0</v>
      </c>
      <c r="I118" s="63"/>
      <c r="J118" s="63"/>
      <c r="K118" s="47">
        <f t="shared" si="8"/>
        <v>0</v>
      </c>
      <c r="L118" s="48">
        <f t="shared" si="9"/>
        <v>0</v>
      </c>
      <c r="M118" s="46">
        <f t="shared" si="10"/>
        <v>0</v>
      </c>
      <c r="N118" s="46">
        <f t="shared" si="11"/>
        <v>0</v>
      </c>
      <c r="O118" s="46">
        <f t="shared" si="12"/>
        <v>0</v>
      </c>
      <c r="P118" s="47">
        <f t="shared" si="13"/>
        <v>0</v>
      </c>
    </row>
    <row r="119" spans="1:16" ht="13.5" thickBot="1" x14ac:dyDescent="0.25">
      <c r="A119" s="125">
        <v>22</v>
      </c>
      <c r="B119" s="112" t="s">
        <v>61</v>
      </c>
      <c r="C119" s="113" t="s">
        <v>325</v>
      </c>
      <c r="D119" s="112" t="s">
        <v>112</v>
      </c>
      <c r="E119" s="114">
        <v>0.7</v>
      </c>
      <c r="F119" s="66"/>
      <c r="G119" s="63"/>
      <c r="H119" s="46">
        <f t="shared" si="7"/>
        <v>0</v>
      </c>
      <c r="I119" s="63"/>
      <c r="J119" s="63"/>
      <c r="K119" s="47">
        <f t="shared" si="8"/>
        <v>0</v>
      </c>
      <c r="L119" s="48">
        <f t="shared" si="9"/>
        <v>0</v>
      </c>
      <c r="M119" s="46">
        <f t="shared" si="10"/>
        <v>0</v>
      </c>
      <c r="N119" s="46">
        <f t="shared" si="11"/>
        <v>0</v>
      </c>
      <c r="O119" s="46">
        <f t="shared" si="12"/>
        <v>0</v>
      </c>
      <c r="P119" s="47">
        <f t="shared" si="13"/>
        <v>0</v>
      </c>
    </row>
    <row r="120" spans="1:16" ht="12" thickBot="1" x14ac:dyDescent="0.25">
      <c r="A120" s="239" t="s">
        <v>148</v>
      </c>
      <c r="B120" s="240"/>
      <c r="C120" s="240"/>
      <c r="D120" s="240"/>
      <c r="E120" s="240"/>
      <c r="F120" s="240"/>
      <c r="G120" s="240"/>
      <c r="H120" s="240"/>
      <c r="I120" s="240"/>
      <c r="J120" s="240"/>
      <c r="K120" s="241"/>
      <c r="L120" s="67">
        <f>SUM(L14:L119)</f>
        <v>0</v>
      </c>
      <c r="M120" s="68">
        <f>SUM(M14:M119)</f>
        <v>0</v>
      </c>
      <c r="N120" s="68">
        <f>SUM(N14:N119)</f>
        <v>0</v>
      </c>
      <c r="O120" s="68">
        <f>SUM(O14:O119)</f>
        <v>0</v>
      </c>
      <c r="P120" s="69">
        <f>SUM(P14:P119)</f>
        <v>0</v>
      </c>
    </row>
    <row r="121" spans="1:16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1:16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1:16" x14ac:dyDescent="0.2">
      <c r="A123" s="1" t="s">
        <v>14</v>
      </c>
      <c r="B123" s="16"/>
      <c r="C123" s="238">
        <f>'Kops a'!C36:H36</f>
        <v>0</v>
      </c>
      <c r="D123" s="238"/>
      <c r="E123" s="238"/>
      <c r="F123" s="238"/>
      <c r="G123" s="238"/>
      <c r="H123" s="238"/>
      <c r="I123" s="16"/>
      <c r="J123" s="16"/>
      <c r="K123" s="16"/>
      <c r="L123" s="16"/>
      <c r="M123" s="16"/>
      <c r="N123" s="16"/>
      <c r="O123" s="16"/>
      <c r="P123" s="16"/>
    </row>
    <row r="124" spans="1:16" x14ac:dyDescent="0.2">
      <c r="A124" s="16"/>
      <c r="B124" s="16"/>
      <c r="C124" s="175" t="s">
        <v>15</v>
      </c>
      <c r="D124" s="175"/>
      <c r="E124" s="175"/>
      <c r="F124" s="175"/>
      <c r="G124" s="175"/>
      <c r="H124" s="175"/>
      <c r="I124" s="16"/>
      <c r="J124" s="16"/>
      <c r="K124" s="16"/>
      <c r="L124" s="16"/>
      <c r="M124" s="16"/>
      <c r="N124" s="16"/>
      <c r="O124" s="16"/>
      <c r="P124" s="16"/>
    </row>
    <row r="125" spans="1:16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1:16" x14ac:dyDescent="0.2">
      <c r="A126" s="84" t="str">
        <f>'Kops a'!A39</f>
        <v>Tāme sastādīta 2020. gada ________________</v>
      </c>
      <c r="B126" s="85"/>
      <c r="C126" s="85"/>
      <c r="D126" s="85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1:16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1:16" x14ac:dyDescent="0.2">
      <c r="A128" s="1" t="s">
        <v>37</v>
      </c>
      <c r="B128" s="16"/>
      <c r="C128" s="238">
        <f>'Kops a'!C41:H41</f>
        <v>0</v>
      </c>
      <c r="D128" s="238"/>
      <c r="E128" s="238"/>
      <c r="F128" s="238"/>
      <c r="G128" s="238"/>
      <c r="H128" s="238"/>
      <c r="I128" s="16"/>
      <c r="J128" s="16"/>
      <c r="K128" s="16"/>
      <c r="L128" s="16"/>
      <c r="M128" s="16"/>
      <c r="N128" s="16"/>
      <c r="O128" s="16"/>
      <c r="P128" s="16"/>
    </row>
    <row r="129" spans="1:16" x14ac:dyDescent="0.2">
      <c r="A129" s="16"/>
      <c r="B129" s="16"/>
      <c r="C129" s="175" t="s">
        <v>15</v>
      </c>
      <c r="D129" s="175"/>
      <c r="E129" s="175"/>
      <c r="F129" s="175"/>
      <c r="G129" s="175"/>
      <c r="H129" s="175"/>
      <c r="I129" s="16"/>
      <c r="J129" s="16"/>
      <c r="K129" s="16"/>
      <c r="L129" s="16"/>
      <c r="M129" s="16"/>
      <c r="N129" s="16"/>
      <c r="O129" s="16"/>
      <c r="P129" s="16"/>
    </row>
    <row r="130" spans="1:16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1:16" x14ac:dyDescent="0.2">
      <c r="A131" s="84" t="s">
        <v>54</v>
      </c>
      <c r="B131" s="85"/>
      <c r="C131" s="89">
        <f>'Kops a'!C44</f>
        <v>0</v>
      </c>
      <c r="D131" s="49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1:16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</sheetData>
  <mergeCells count="28">
    <mergeCell ref="Q107:Z107"/>
    <mergeCell ref="Q106:Z106"/>
    <mergeCell ref="Q31:Z31"/>
    <mergeCell ref="Q38:Z38"/>
    <mergeCell ref="Q64:Z64"/>
    <mergeCell ref="Q44:Z44"/>
    <mergeCell ref="C129:H129"/>
    <mergeCell ref="C4:I4"/>
    <mergeCell ref="F12:K12"/>
    <mergeCell ref="A9:F9"/>
    <mergeCell ref="J9:M9"/>
    <mergeCell ref="D8:L8"/>
    <mergeCell ref="A120:K120"/>
    <mergeCell ref="C123:H123"/>
    <mergeCell ref="C124:H124"/>
    <mergeCell ref="C128:H128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15:J119 A15:G119">
    <cfRule type="cellIs" dxfId="120" priority="27" operator="equal">
      <formula>0</formula>
    </cfRule>
  </conditionalFormatting>
  <conditionalFormatting sqref="N9:O9 H14:H119 K14:P119">
    <cfRule type="cellIs" dxfId="119" priority="26" operator="equal">
      <formula>0</formula>
    </cfRule>
  </conditionalFormatting>
  <conditionalFormatting sqref="A9:F9">
    <cfRule type="containsText" dxfId="118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17" priority="23" operator="equal">
      <formula>0</formula>
    </cfRule>
  </conditionalFormatting>
  <conditionalFormatting sqref="O10">
    <cfRule type="cellIs" dxfId="116" priority="22" operator="equal">
      <formula>"20__. gada __. _________"</formula>
    </cfRule>
  </conditionalFormatting>
  <conditionalFormatting sqref="A120:K120">
    <cfRule type="containsText" dxfId="115" priority="21" operator="containsText" text="Tiešās izmaksas kopā, t. sk. darba devēja sociālais nodoklis __.__% ">
      <formula>NOT(ISERROR(SEARCH("Tiešās izmaksas kopā, t. sk. darba devēja sociālais nodoklis __.__% ",A120)))</formula>
    </cfRule>
  </conditionalFormatting>
  <conditionalFormatting sqref="L120:P120">
    <cfRule type="cellIs" dxfId="114" priority="16" operator="equal">
      <formula>0</formula>
    </cfRule>
  </conditionalFormatting>
  <conditionalFormatting sqref="C4:I4">
    <cfRule type="cellIs" dxfId="113" priority="15" operator="equal">
      <formula>0</formula>
    </cfRule>
  </conditionalFormatting>
  <conditionalFormatting sqref="D5:L8">
    <cfRule type="cellIs" dxfId="112" priority="11" operator="equal">
      <formula>0</formula>
    </cfRule>
  </conditionalFormatting>
  <conditionalFormatting sqref="A14:B14 D14:G14">
    <cfRule type="cellIs" dxfId="111" priority="10" operator="equal">
      <formula>0</formula>
    </cfRule>
  </conditionalFormatting>
  <conditionalFormatting sqref="C14">
    <cfRule type="cellIs" dxfId="110" priority="9" operator="equal">
      <formula>0</formula>
    </cfRule>
  </conditionalFormatting>
  <conditionalFormatting sqref="I14:J14">
    <cfRule type="cellIs" dxfId="109" priority="8" operator="equal">
      <formula>0</formula>
    </cfRule>
  </conditionalFormatting>
  <conditionalFormatting sqref="P10">
    <cfRule type="cellIs" dxfId="108" priority="7" operator="equal">
      <formula>"20__. gada __. _________"</formula>
    </cfRule>
  </conditionalFormatting>
  <conditionalFormatting sqref="C128:H128">
    <cfRule type="cellIs" dxfId="107" priority="4" operator="equal">
      <formula>0</formula>
    </cfRule>
  </conditionalFormatting>
  <conditionalFormatting sqref="C123:H123">
    <cfRule type="cellIs" dxfId="106" priority="3" operator="equal">
      <formula>0</formula>
    </cfRule>
  </conditionalFormatting>
  <conditionalFormatting sqref="C128:H128 C131 C123:H123">
    <cfRule type="cellIs" dxfId="105" priority="2" operator="equal">
      <formula>0</formula>
    </cfRule>
  </conditionalFormatting>
  <conditionalFormatting sqref="D1">
    <cfRule type="cellIs" dxfId="104" priority="1" operator="equal">
      <formula>0</formula>
    </cfRule>
  </conditionalFormatting>
  <pageMargins left="0.7" right="0.7" top="0.75" bottom="0.75" header="0.3" footer="0.3"/>
  <pageSetup paperSize="9" scale="90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6249DFF-DD18-40B1-AB61-D280DA74812E}">
            <xm:f>NOT(ISERROR(SEARCH("Tāme sastādīta ____. gada ___. ______________",A126)))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A126</xm:sqref>
        </x14:conditionalFormatting>
        <x14:conditionalFormatting xmlns:xm="http://schemas.microsoft.com/office/excel/2006/main">
          <x14:cfRule type="containsText" priority="5" operator="containsText" id="{708D048F-4463-4EB3-AF79-B8653AFFB42B}">
            <xm:f>NOT(ISERROR(SEARCH("Sertifikāta Nr. _________________________________",A131)))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14</vt:i4>
      </vt:variant>
      <vt:variant>
        <vt:lpstr>Diapazoni ar nosaukumiem</vt:lpstr>
      </vt:variant>
      <vt:variant>
        <vt:i4>5</vt:i4>
      </vt:variant>
    </vt:vector>
  </HeadingPairs>
  <TitlesOfParts>
    <vt:vector size="19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  <vt:lpstr>11a</vt:lpstr>
      <vt:lpstr>12a</vt:lpstr>
      <vt:lpstr>'10a'!Drukas_apgabals</vt:lpstr>
      <vt:lpstr>'4a'!Drukas_apgabals</vt:lpstr>
      <vt:lpstr>'5a'!Drukas_apgabals</vt:lpstr>
      <vt:lpstr>'7a'!Drukas_apgabals</vt:lpstr>
      <vt:lpstr>'9a'!Drukas_apgabals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Ilze Bērziņa</cp:lastModifiedBy>
  <cp:lastPrinted>2020-09-08T13:18:56Z</cp:lastPrinted>
  <dcterms:created xsi:type="dcterms:W3CDTF">2019-03-11T11:42:22Z</dcterms:created>
  <dcterms:modified xsi:type="dcterms:W3CDTF">2020-09-08T13:58:13Z</dcterms:modified>
</cp:coreProperties>
</file>